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1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'xehet1'!$A$3:$R$110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<sst xmlns="http://schemas.openxmlformats.org/spreadsheetml/2006/main" count="661" uniqueCount="581">
  <si>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</si>
  <si>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</si>
  <si>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</si>
  <si>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</si>
  <si>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</si>
  <si>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</si>
  <si>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</si>
  <si>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</si>
  <si>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</si>
  <si>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</si>
  <si>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</si>
  <si>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</si>
  <si>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</si>
  <si>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</si>
  <si>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</si>
  <si>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</si>
  <si>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</si>
  <si>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</si>
  <si>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</si>
  <si>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</si>
  <si>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</si>
  <si>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</si>
  <si>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</si>
  <si>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</si>
  <si>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</si>
  <si>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</si>
  <si>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</si>
  <si>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</si>
  <si>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</si>
  <si>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</si>
  <si>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</si>
  <si>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</si>
  <si>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</si>
  <si>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</si>
  <si>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</si>
  <si>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</si>
  <si>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</si>
  <si>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</si>
  <si>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</si>
  <si>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</si>
  <si>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</si>
  <si>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</si>
  <si>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</si>
  <si>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</si>
  <si>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</si>
  <si>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</si>
  <si>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</si>
  <si>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</si>
  <si>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</si>
  <si>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</si>
  <si>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</si>
  <si>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</si>
  <si>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</si>
  <si>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</si>
  <si>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</si>
  <si>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</si>
  <si>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</si>
  <si>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</si>
  <si>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</si>
  <si>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</si>
  <si>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</si>
  <si>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</si>
  <si>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</si>
  <si>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</si>
  <si>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</si>
  <si>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</si>
  <si>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</si>
  <si>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</si>
  <si>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</si>
  <si>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</si>
  <si>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</si>
  <si>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</si>
  <si>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</si>
  <si>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</si>
  <si>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</si>
  <si>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</si>
  <si>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</si>
  <si>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</si>
  <si>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</si>
  <si>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</si>
  <si>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</si>
  <si>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</si>
  <si>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</si>
  <si>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</si>
  <si>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</si>
  <si>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</si>
  <si>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</si>
  <si>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</si>
  <si>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</si>
  <si>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</si>
  <si>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</si>
  <si>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</si>
  <si>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</si>
  <si>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</si>
  <si>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</si>
  <si>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</si>
  <si>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</si>
  <si>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</si>
  <si>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</si>
  <si>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</si>
  <si>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</si>
  <si>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</si>
  <si>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</si>
  <si>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</si>
  <si>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</si>
  <si>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</si>
  <si>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</si>
  <si>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</si>
  <si>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02/2017</t>
  </si>
  <si>
    <t>03/2017</t>
  </si>
  <si>
    <t>2.hiruhilekoa</t>
  </si>
  <si>
    <t>FCC1700275</t>
  </si>
  <si>
    <t>FCC1700288</t>
  </si>
  <si>
    <t>FCC1700291</t>
  </si>
  <si>
    <t>FCC1700293</t>
  </si>
  <si>
    <t>FCC1700297</t>
  </si>
  <si>
    <t>FCC1700298</t>
  </si>
  <si>
    <t>FCC1700316</t>
  </si>
  <si>
    <t>FCC1700332</t>
  </si>
  <si>
    <t>FCC1700351</t>
  </si>
  <si>
    <t>FCC1700352</t>
  </si>
  <si>
    <t>FCC1700354</t>
  </si>
  <si>
    <t>FCC1700355</t>
  </si>
  <si>
    <t>FCC1700356</t>
  </si>
  <si>
    <t>FCC1700357</t>
  </si>
  <si>
    <t>FCC1700358</t>
  </si>
  <si>
    <t>FCC1700359</t>
  </si>
  <si>
    <t>FCC1700360</t>
  </si>
  <si>
    <t>FCC1700361</t>
  </si>
  <si>
    <t>FCC1700366</t>
  </si>
  <si>
    <t>FCC1700367</t>
  </si>
  <si>
    <t>FCC1700368</t>
  </si>
  <si>
    <t>FCC1700369</t>
  </si>
  <si>
    <t>FCC1700372</t>
  </si>
  <si>
    <t>FCC1700373</t>
  </si>
  <si>
    <t>FCC1700374</t>
  </si>
  <si>
    <t>FCC1700375</t>
  </si>
  <si>
    <t>FCC1700376</t>
  </si>
  <si>
    <t>FCC1700377</t>
  </si>
  <si>
    <t>FCC1700378</t>
  </si>
  <si>
    <t>FCC1700379</t>
  </si>
  <si>
    <t>FCC1700380</t>
  </si>
  <si>
    <t>FCC1700381</t>
  </si>
  <si>
    <t>FCC1700382</t>
  </si>
  <si>
    <t>FCC1700383</t>
  </si>
  <si>
    <t>FCC1700384</t>
  </si>
  <si>
    <t>FCC1700385</t>
  </si>
  <si>
    <t>FCC1700387</t>
  </si>
  <si>
    <t>FCC1700388</t>
  </si>
  <si>
    <t>FCC1700389</t>
  </si>
  <si>
    <t>FCC1700390</t>
  </si>
  <si>
    <t>FCC1700391</t>
  </si>
  <si>
    <t>FCC1700392</t>
  </si>
  <si>
    <t>FCC1700393</t>
  </si>
  <si>
    <t>FCC1700395</t>
  </si>
  <si>
    <t>FCC1700396</t>
  </si>
  <si>
    <t>FCC1700397</t>
  </si>
  <si>
    <t>FCC1700398</t>
  </si>
  <si>
    <t>FCC1700399</t>
  </si>
  <si>
    <t>FCC1700400</t>
  </si>
  <si>
    <t>FCC1700401</t>
  </si>
  <si>
    <t>FCC1700402</t>
  </si>
  <si>
    <t>FCC1700403</t>
  </si>
  <si>
    <t>FCC1700404</t>
  </si>
  <si>
    <t>FCC1700405</t>
  </si>
  <si>
    <t>FCC1700406</t>
  </si>
  <si>
    <t>FCC1700407</t>
  </si>
  <si>
    <t>FCC1700408</t>
  </si>
  <si>
    <t>FCC1700409</t>
  </si>
  <si>
    <t>FCC1700410</t>
  </si>
  <si>
    <t>FCC1700411</t>
  </si>
  <si>
    <t>FCC1700412</t>
  </si>
  <si>
    <t>FCC1700413</t>
  </si>
  <si>
    <t>FCC1700414</t>
  </si>
  <si>
    <t>FCC1700415</t>
  </si>
  <si>
    <t>FCC1700416</t>
  </si>
  <si>
    <t>FCC1700425</t>
  </si>
  <si>
    <t>FCC1700426</t>
  </si>
  <si>
    <t>FCC1700427</t>
  </si>
  <si>
    <t>FCC1700428</t>
  </si>
  <si>
    <t>FCC1700429</t>
  </si>
  <si>
    <t>FCC1700430</t>
  </si>
  <si>
    <t>FCC1700431</t>
  </si>
  <si>
    <t>FCC1700432</t>
  </si>
  <si>
    <t>FCC1700433</t>
  </si>
  <si>
    <t>FCC1700434</t>
  </si>
  <si>
    <t>FCC1700435</t>
  </si>
  <si>
    <t>FCC1700436</t>
  </si>
  <si>
    <t>FCC1700437</t>
  </si>
  <si>
    <t>FCC1700438</t>
  </si>
  <si>
    <t>FCC1700444</t>
  </si>
  <si>
    <t>FCC1700445</t>
  </si>
  <si>
    <t>FCC1700446</t>
  </si>
  <si>
    <t>FCC1700448</t>
  </si>
  <si>
    <t>FCC1700449</t>
  </si>
  <si>
    <t>FCC1700450</t>
  </si>
  <si>
    <t>FCC1700451</t>
  </si>
  <si>
    <t>FCC1700452</t>
  </si>
  <si>
    <t>FCC1700453</t>
  </si>
  <si>
    <t>FCC1700454</t>
  </si>
  <si>
    <t>FCC1700455</t>
  </si>
  <si>
    <t>FCC1700456</t>
  </si>
  <si>
    <t>FCC1700457</t>
  </si>
  <si>
    <t>FCC1700458</t>
  </si>
  <si>
    <t>FCC1700459</t>
  </si>
  <si>
    <t>FCC1700460</t>
  </si>
  <si>
    <t>FCC1700461</t>
  </si>
  <si>
    <t>FCC1700462</t>
  </si>
  <si>
    <t>FCC1700463</t>
  </si>
  <si>
    <t>FCC1700464</t>
  </si>
  <si>
    <t>FCC1700465</t>
  </si>
  <si>
    <t>FCC1700466</t>
  </si>
  <si>
    <t>FCC1700467</t>
  </si>
  <si>
    <t>FCC1700468</t>
  </si>
  <si>
    <t>FCC1700469</t>
  </si>
  <si>
    <t>FCC1700470</t>
  </si>
  <si>
    <t>FCC1700471</t>
  </si>
  <si>
    <t>FCC1700472</t>
  </si>
  <si>
    <t>FCC1700473</t>
  </si>
  <si>
    <t>FCC1700474</t>
  </si>
  <si>
    <t>FCC1700481</t>
  </si>
  <si>
    <t>FCC1700482</t>
  </si>
  <si>
    <t>FCC1700483</t>
  </si>
  <si>
    <t>FCC1700484</t>
  </si>
  <si>
    <t>FCC1700485</t>
  </si>
  <si>
    <t>FCC1700486</t>
  </si>
  <si>
    <t>FCC1700487</t>
  </si>
  <si>
    <t>FCC1700488</t>
  </si>
  <si>
    <t>FCC1700489</t>
  </si>
  <si>
    <t>FCC1700490</t>
  </si>
  <si>
    <t>FCC1700491</t>
  </si>
  <si>
    <t>FCC1700492</t>
  </si>
  <si>
    <t>FCC1700493</t>
  </si>
  <si>
    <t>FCC1700494</t>
  </si>
  <si>
    <t>FCC1700495</t>
  </si>
  <si>
    <t>FCC1700496</t>
  </si>
  <si>
    <t>FCC1700497</t>
  </si>
  <si>
    <t>FCC1700498</t>
  </si>
  <si>
    <t>FCC1700499</t>
  </si>
  <si>
    <t>FCC1700500</t>
  </si>
  <si>
    <t>FCC1700501</t>
  </si>
  <si>
    <t>FCC1700502</t>
  </si>
  <si>
    <t>FCC1700503</t>
  </si>
  <si>
    <t>FCC1700504</t>
  </si>
  <si>
    <t>FCC1700505</t>
  </si>
  <si>
    <t>FCC1700506</t>
  </si>
  <si>
    <t>FCC1700507</t>
  </si>
  <si>
    <t>FCC1700508</t>
  </si>
  <si>
    <t>FCC1700509</t>
  </si>
  <si>
    <t>FCC1700510</t>
  </si>
  <si>
    <t>FCC1700511</t>
  </si>
  <si>
    <t>FCC1700513</t>
  </si>
  <si>
    <t>FCC1700514</t>
  </si>
  <si>
    <t>FCC1700515</t>
  </si>
  <si>
    <t>FCC1700516</t>
  </si>
  <si>
    <t>FCC1700518</t>
  </si>
  <si>
    <t>FCC1700519</t>
  </si>
  <si>
    <t>FCC1700520</t>
  </si>
  <si>
    <t>FCC1700521</t>
  </si>
  <si>
    <t>FCC1700522</t>
  </si>
  <si>
    <t>FCC1700526</t>
  </si>
  <si>
    <t>FCC1700527</t>
  </si>
  <si>
    <t>FCC1700528</t>
  </si>
  <si>
    <t>FCC1700529</t>
  </si>
  <si>
    <t>FCC1700530</t>
  </si>
  <si>
    <t>FCC1700531</t>
  </si>
  <si>
    <t>FCC1700532</t>
  </si>
  <si>
    <t>FCC1700533</t>
  </si>
  <si>
    <t>FCC1700535</t>
  </si>
  <si>
    <t>FCC1700536</t>
  </si>
  <si>
    <t>FCC1700537</t>
  </si>
  <si>
    <t>FCC1700538</t>
  </si>
  <si>
    <t>FCC1700539</t>
  </si>
  <si>
    <t>FCC1700540</t>
  </si>
  <si>
    <t>FCC1700541</t>
  </si>
  <si>
    <t>FCC1700542</t>
  </si>
  <si>
    <t>FCC1700544</t>
  </si>
  <si>
    <t>FCC1700545</t>
  </si>
  <si>
    <t>FCC1700546</t>
  </si>
  <si>
    <t>FCC1700547</t>
  </si>
  <si>
    <t>FCC1700549</t>
  </si>
  <si>
    <t>FCC1700550</t>
  </si>
  <si>
    <t>FCC1700551</t>
  </si>
  <si>
    <t>FCC1700552</t>
  </si>
  <si>
    <t>FCC1700555</t>
  </si>
  <si>
    <t>FCC1700556</t>
  </si>
  <si>
    <t>FCC1700557</t>
  </si>
  <si>
    <t>FCC1700558</t>
  </si>
  <si>
    <t>FCC1700589</t>
  </si>
  <si>
    <t>FCC1700592</t>
  </si>
  <si>
    <t>FCC1700593</t>
  </si>
  <si>
    <t>FCC1700594</t>
  </si>
  <si>
    <t>FCC1700595</t>
  </si>
  <si>
    <t>FCC1700596</t>
  </si>
  <si>
    <t>FCC1700597</t>
  </si>
  <si>
    <t>FCC1700598</t>
  </si>
  <si>
    <t>FCC1700599</t>
  </si>
  <si>
    <t>FCC1700600</t>
  </si>
  <si>
    <t>FCC1700601</t>
  </si>
  <si>
    <t>FCC1700604</t>
  </si>
  <si>
    <t>FCC1700605</t>
  </si>
  <si>
    <t>FCC1700606</t>
  </si>
  <si>
    <t>FCC1700607</t>
  </si>
  <si>
    <t>FCC1700608</t>
  </si>
  <si>
    <t>FCC1700609</t>
  </si>
  <si>
    <t>FCC1700615</t>
  </si>
  <si>
    <t>FCC1700617</t>
  </si>
  <si>
    <t>FCC1700618</t>
  </si>
  <si>
    <t>FCC1700620</t>
  </si>
  <si>
    <t>FCC1700622</t>
  </si>
  <si>
    <t>FCC1700627</t>
  </si>
  <si>
    <t>3/2017</t>
  </si>
  <si>
    <t>402864</t>
  </si>
  <si>
    <t>BZ7666</t>
  </si>
  <si>
    <t>17/A-021</t>
  </si>
  <si>
    <t>FLGAYB43250</t>
  </si>
  <si>
    <t>FLLAYB56946</t>
  </si>
  <si>
    <t>1704C0542661</t>
  </si>
  <si>
    <t>GTS OBRAS ABRIL 2017</t>
  </si>
  <si>
    <t>012</t>
  </si>
  <si>
    <t>AEU-INV-ES-2017-10003528</t>
  </si>
  <si>
    <t>CB5438</t>
  </si>
  <si>
    <t>A57</t>
  </si>
  <si>
    <t>92-17</t>
  </si>
  <si>
    <t>17-S-1043</t>
  </si>
  <si>
    <t>20170316010428315</t>
  </si>
  <si>
    <t>201704012010378968</t>
  </si>
  <si>
    <t>SI201709111</t>
  </si>
  <si>
    <t>G-13519</t>
  </si>
  <si>
    <t>20170184</t>
  </si>
  <si>
    <t>20170191</t>
  </si>
  <si>
    <t>086</t>
  </si>
  <si>
    <t>43/7</t>
  </si>
  <si>
    <t>08-2017</t>
  </si>
  <si>
    <t>2017056</t>
  </si>
  <si>
    <t>1F020117</t>
  </si>
  <si>
    <t>7000049454</t>
  </si>
  <si>
    <t>20170412010005286</t>
  </si>
  <si>
    <t>20170418010278723</t>
  </si>
  <si>
    <t>20170412010005284</t>
  </si>
  <si>
    <t>7250128380</t>
  </si>
  <si>
    <t>2017/72396</t>
  </si>
  <si>
    <t>6</t>
  </si>
  <si>
    <t>20170208</t>
  </si>
  <si>
    <t>20170207</t>
  </si>
  <si>
    <t>232179</t>
  </si>
  <si>
    <t>232376</t>
  </si>
  <si>
    <t>20170417010006137</t>
  </si>
  <si>
    <t>20170417010166194</t>
  </si>
  <si>
    <t>20170417010282320</t>
  </si>
  <si>
    <t>20170417010494068</t>
  </si>
  <si>
    <t>20170417010494069</t>
  </si>
  <si>
    <t>20170418010125930</t>
  </si>
  <si>
    <t>00 00000157</t>
  </si>
  <si>
    <t>CB5439</t>
  </si>
  <si>
    <t>CB9486</t>
  </si>
  <si>
    <t>403678</t>
  </si>
  <si>
    <t>17130</t>
  </si>
  <si>
    <t>GTS OBRAS MAYO 2017</t>
  </si>
  <si>
    <t>17157</t>
  </si>
  <si>
    <t>20170412010005285</t>
  </si>
  <si>
    <t>170404538/01610</t>
  </si>
  <si>
    <t>17153</t>
  </si>
  <si>
    <t>A/731</t>
  </si>
  <si>
    <t>1705C0530284</t>
  </si>
  <si>
    <t>17-000.080</t>
  </si>
  <si>
    <t>121/17/GIP</t>
  </si>
  <si>
    <t>171226</t>
  </si>
  <si>
    <t>7250128381</t>
  </si>
  <si>
    <t>2017/00309</t>
  </si>
  <si>
    <t>2017/00371</t>
  </si>
  <si>
    <t>A17547</t>
  </si>
  <si>
    <t>4/2017</t>
  </si>
  <si>
    <t>2545</t>
  </si>
  <si>
    <t>BF-076</t>
  </si>
  <si>
    <t>AV17259</t>
  </si>
  <si>
    <t>20170316010428314</t>
  </si>
  <si>
    <t>38</t>
  </si>
  <si>
    <t>425</t>
  </si>
  <si>
    <t>82</t>
  </si>
  <si>
    <t>A17/008867</t>
  </si>
  <si>
    <t>28D780624458</t>
  </si>
  <si>
    <t>TA5LI0088439</t>
  </si>
  <si>
    <t>28-E780-628910</t>
  </si>
  <si>
    <t>TA5LJ0091603</t>
  </si>
  <si>
    <t>20170417010005923</t>
  </si>
  <si>
    <t>FLL AYB74853</t>
  </si>
  <si>
    <t>FLG AYB95645</t>
  </si>
  <si>
    <t>023/2017-E</t>
  </si>
  <si>
    <t>700.011.004</t>
  </si>
  <si>
    <t>20170515010275047</t>
  </si>
  <si>
    <t>233694</t>
  </si>
  <si>
    <t>A/001410</t>
  </si>
  <si>
    <t>20170237</t>
  </si>
  <si>
    <t>20170526010005655</t>
  </si>
  <si>
    <t>20170526010005654</t>
  </si>
  <si>
    <t>20170515010006078</t>
  </si>
  <si>
    <t>20170515010006077</t>
  </si>
  <si>
    <t>01NP4YD</t>
  </si>
  <si>
    <t>01NPBIF</t>
  </si>
  <si>
    <t>01NPBIG</t>
  </si>
  <si>
    <t>01NPBIH</t>
  </si>
  <si>
    <t>01NPBII</t>
  </si>
  <si>
    <t>01NZAJ5</t>
  </si>
  <si>
    <t>01NZAJ6</t>
  </si>
  <si>
    <t>01NZAJ7</t>
  </si>
  <si>
    <t>01NZAJ8</t>
  </si>
  <si>
    <t>01NZ46K</t>
  </si>
  <si>
    <t>G-13573</t>
  </si>
  <si>
    <t>B/1488829</t>
  </si>
  <si>
    <t>B/1476851</t>
  </si>
  <si>
    <t>12017374545</t>
  </si>
  <si>
    <t>A 40</t>
  </si>
  <si>
    <t>A 41</t>
  </si>
  <si>
    <t>A 48</t>
  </si>
  <si>
    <t>A 61</t>
  </si>
  <si>
    <t>A 62</t>
  </si>
  <si>
    <t>A 63</t>
  </si>
  <si>
    <t>A 64</t>
  </si>
  <si>
    <t>7</t>
  </si>
  <si>
    <t>8</t>
  </si>
  <si>
    <t>7250129309</t>
  </si>
  <si>
    <t>22092/2017</t>
  </si>
  <si>
    <t>17171</t>
  </si>
  <si>
    <t>17-S-1.333</t>
  </si>
  <si>
    <t>69/17</t>
  </si>
  <si>
    <t>1706C0542736</t>
  </si>
  <si>
    <t>18A-17</t>
  </si>
  <si>
    <t>151/17/GIP</t>
  </si>
  <si>
    <t>SI201710650</t>
  </si>
  <si>
    <t>20170517010174308</t>
  </si>
  <si>
    <t>20170515010006210</t>
  </si>
  <si>
    <t>20170517010390630</t>
  </si>
  <si>
    <t>20170517010390631</t>
  </si>
  <si>
    <t>20170526010290777</t>
  </si>
  <si>
    <t>20170526010449367</t>
  </si>
  <si>
    <t>20170529010146040</t>
  </si>
  <si>
    <t>633/2017</t>
  </si>
  <si>
    <t>17198</t>
  </si>
  <si>
    <t>2032017</t>
  </si>
  <si>
    <t>372574</t>
  </si>
  <si>
    <t>P15344</t>
  </si>
  <si>
    <t>7250129310</t>
  </si>
  <si>
    <t>CE3229</t>
  </si>
  <si>
    <t>C00280/2017</t>
  </si>
  <si>
    <t>17.206</t>
  </si>
  <si>
    <t>HA-23305</t>
  </si>
  <si>
    <t>17194</t>
  </si>
  <si>
    <t>7250129308</t>
  </si>
  <si>
    <t>433160/1</t>
  </si>
  <si>
    <t>FV170295</t>
  </si>
  <si>
    <t>A17/010647</t>
  </si>
  <si>
    <t>BF-099</t>
  </si>
  <si>
    <t>17/A-036</t>
  </si>
  <si>
    <t>373289</t>
  </si>
  <si>
    <t>001346</t>
  </si>
  <si>
    <t>357/2017</t>
  </si>
  <si>
    <t>G-13598</t>
  </si>
  <si>
    <t>0301705FV0161</t>
  </si>
  <si>
    <t>5/2017</t>
  </si>
  <si>
    <t>FLG AYC11940</t>
  </si>
  <si>
    <t>FLL AYC46288</t>
  </si>
  <si>
    <t>FLG AYC50663</t>
  </si>
  <si>
    <t>A6001375493</t>
  </si>
  <si>
    <t>20170614010006377</t>
  </si>
  <si>
    <t>20170615010302367</t>
  </si>
  <si>
    <t>61/17</t>
  </si>
  <si>
    <t>201706160101006672</t>
  </si>
  <si>
    <t>20170616010104259</t>
  </si>
  <si>
    <t>20170615010404828</t>
  </si>
  <si>
    <t>20170615010404827</t>
  </si>
  <si>
    <t>20170615010404826</t>
  </si>
  <si>
    <t>20170615010250720</t>
  </si>
  <si>
    <t>20170615010160348</t>
  </si>
  <si>
    <t>20170614010006521</t>
  </si>
  <si>
    <t>28-F780-620181</t>
  </si>
  <si>
    <t>TA5LK0084891</t>
  </si>
  <si>
    <t>1º TRIMESTRE 2017</t>
  </si>
  <si>
    <t>171467</t>
  </si>
  <si>
    <t>20170613010005744</t>
  </si>
  <si>
    <t>17-453</t>
  </si>
  <si>
    <t>A 75</t>
  </si>
  <si>
    <t>171612</t>
  </si>
  <si>
    <t>3/170002742</t>
  </si>
  <si>
    <t>12017463490</t>
  </si>
  <si>
    <t>B/1510469</t>
  </si>
  <si>
    <t>B/1514538</t>
  </si>
  <si>
    <t>17213</t>
  </si>
  <si>
    <t>00 00000241</t>
  </si>
  <si>
    <t>053-0006-246704</t>
  </si>
  <si>
    <t>053-0006-246711</t>
  </si>
  <si>
    <t>053-0006-247390</t>
  </si>
  <si>
    <t>053-0006-247611</t>
  </si>
  <si>
    <t>053-0006-247680</t>
  </si>
  <si>
    <t>053-0006-247791</t>
  </si>
  <si>
    <t>7540-0054364</t>
  </si>
  <si>
    <t>7540-0054244</t>
  </si>
  <si>
    <t>7529-0146492</t>
  </si>
  <si>
    <t>0301705FV0197</t>
  </si>
  <si>
    <t>0108YP4</t>
  </si>
  <si>
    <t>0108LLE</t>
  </si>
  <si>
    <t>0108LLD</t>
  </si>
  <si>
    <t>0108LLC</t>
  </si>
  <si>
    <t>0108LLB</t>
  </si>
  <si>
    <t>17240</t>
  </si>
  <si>
    <t>0301705FV0198</t>
  </si>
  <si>
    <t>201701258</t>
  </si>
  <si>
    <t>2916581874905</t>
  </si>
  <si>
    <t>17236</t>
  </si>
  <si>
    <t>GTS OBRAS JUNIO 2017</t>
  </si>
  <si>
    <t>FCC1700517</t>
  </si>
  <si>
    <t>FCC1700523</t>
  </si>
  <si>
    <t>FCC1700567</t>
  </si>
  <si>
    <t>FCC1700575</t>
  </si>
  <si>
    <t>FCC1700613</t>
  </si>
  <si>
    <t>H17/473</t>
  </si>
  <si>
    <t>700.011.262</t>
  </si>
  <si>
    <t>17-S-1,622</t>
  </si>
  <si>
    <t>FV17-00294</t>
  </si>
  <si>
    <t>B/1519294</t>
  </si>
  <si>
    <t>FCC1700386</t>
  </si>
  <si>
    <t>FCC1700394</t>
  </si>
  <si>
    <t>FCC1700524</t>
  </si>
  <si>
    <t>FCC1700525</t>
  </si>
  <si>
    <t>FCC1700548</t>
  </si>
  <si>
    <t>FCC1700559</t>
  </si>
  <si>
    <t>FCC1700560</t>
  </si>
  <si>
    <t>FCC1700561</t>
  </si>
  <si>
    <t>FCC1700562</t>
  </si>
  <si>
    <t>FCC1700563</t>
  </si>
  <si>
    <t>FCC1700564</t>
  </si>
  <si>
    <t>FCC1700565</t>
  </si>
  <si>
    <t>FCC1700566</t>
  </si>
  <si>
    <t>FCC1700571</t>
  </si>
  <si>
    <t>FCC1700572</t>
  </si>
  <si>
    <t>FCC1700573</t>
  </si>
  <si>
    <t>FCC1700574</t>
  </si>
  <si>
    <t>FCC1700576</t>
  </si>
  <si>
    <t>FCC1700577</t>
  </si>
  <si>
    <t>FCC1700586</t>
  </si>
  <si>
    <t>FCC1700587</t>
  </si>
  <si>
    <t>FCC1700588</t>
  </si>
  <si>
    <t>FCC1700590</t>
  </si>
  <si>
    <t>FCC1700591</t>
  </si>
  <si>
    <t>FCC1700614</t>
  </si>
  <si>
    <t>FCC1700616</t>
  </si>
  <si>
    <t>FCC1700623</t>
  </si>
  <si>
    <t>FCC1700625</t>
  </si>
  <si>
    <t>FCC1700629</t>
  </si>
  <si>
    <t>FCC1700630</t>
  </si>
  <si>
    <t>FCC1700631</t>
  </si>
  <si>
    <t>25623</t>
  </si>
  <si>
    <t>2248</t>
  </si>
  <si>
    <t>17/000759</t>
  </si>
  <si>
    <t>174128</t>
  </si>
  <si>
    <t>00 00000242</t>
  </si>
  <si>
    <t>F06</t>
  </si>
  <si>
    <t>DV-FACTURA/2017/0059</t>
  </si>
  <si>
    <t>031/2017-E</t>
  </si>
  <si>
    <t>13-2017</t>
  </si>
  <si>
    <t>7250130416</t>
  </si>
  <si>
    <t>805/2017</t>
  </si>
  <si>
    <t>22113/2017</t>
  </si>
  <si>
    <t>A 76</t>
  </si>
  <si>
    <t>A 77</t>
  </si>
  <si>
    <t>A 96</t>
  </si>
  <si>
    <t>A 97</t>
  </si>
  <si>
    <t>ZFV17-00001</t>
  </si>
  <si>
    <t>681</t>
  </si>
  <si>
    <t>374094</t>
  </si>
  <si>
    <t>20170629030284117</t>
  </si>
  <si>
    <t>20170629030284118</t>
  </si>
  <si>
    <t>7250130093</t>
  </si>
  <si>
    <t>25789</t>
  </si>
  <si>
    <t>17.051</t>
  </si>
  <si>
    <t>06-17</t>
  </si>
  <si>
    <t>205/17/GIP</t>
  </si>
  <si>
    <t>17/20170843</t>
  </si>
  <si>
    <t>9</t>
  </si>
  <si>
    <t>16B-857</t>
  </si>
  <si>
    <t>LIQUID. GTS 2º TRIM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</si>
</sst>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6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6" borderId="4" applyNumberFormat="0" applyAlignment="0" applyProtection="0"/>
    <xf numFmtId="9" fontId="0" fillId="0" borderId="0" applyFill="0" applyBorder="0" applyAlignment="0" applyProtection="0"/>
    <xf numFmtId="0" fontId="50" fillId="0" borderId="5" applyNumberFormat="0" applyFill="0" applyAlignment="0" applyProtection="0"/>
    <xf numFmtId="0" fontId="51" fillId="27" borderId="0" applyNumberFormat="0" applyBorder="0" applyAlignment="0" applyProtection="0"/>
    <xf numFmtId="0" fontId="5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3" fillId="28" borderId="7" applyNumberFormat="0" applyAlignment="0" applyProtection="0"/>
    <xf numFmtId="0" fontId="54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8" applyNumberFormat="0" applyAlignment="0" applyProtection="0"/>
    <xf numFmtId="0" fontId="5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0" fillId="0" borderId="0" xfId="61" applyNumberFormat="1">
      <alignment/>
      <protection/>
    </xf>
    <xf numFmtId="4" fontId="0" fillId="0" borderId="0" xfId="61" applyNumberFormat="1">
      <alignment/>
      <protection/>
    </xf>
    <xf numFmtId="14" fontId="0" fillId="0" borderId="0" xfId="61" applyNumberFormat="1">
      <alignment/>
      <protection/>
    </xf>
    <xf numFmtId="173" fontId="17" fillId="0" borderId="0" xfId="0" applyNumberFormat="1" applyFont="1" applyAlignment="1">
      <alignment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49" fontId="2" fillId="0" borderId="0" xfId="61" applyNumberFormat="1" applyFont="1">
      <alignment/>
      <protection/>
    </xf>
    <xf numFmtId="14" fontId="2" fillId="0" borderId="0" xfId="61" applyNumberFormat="1" applyFont="1">
      <alignment/>
      <protection/>
    </xf>
    <xf numFmtId="4" fontId="2" fillId="0" borderId="0" xfId="61" applyNumberFormat="1" applyFont="1">
      <alignment/>
      <protection/>
    </xf>
    <xf numFmtId="49" fontId="18" fillId="0" borderId="0" xfId="58" applyNumberFormat="1" applyFont="1">
      <alignment/>
      <protection/>
    </xf>
    <xf numFmtId="173" fontId="18" fillId="0" borderId="0" xfId="0" applyNumberFormat="1" applyFont="1" applyAlignment="1">
      <alignment/>
    </xf>
    <xf numFmtId="49" fontId="39" fillId="0" borderId="0" xfId="58" applyNumberFormat="1" applyFont="1">
      <alignment/>
      <protection/>
    </xf>
    <xf numFmtId="4" fontId="39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9" fontId="60" fillId="0" borderId="0" xfId="58" applyNumberFormat="1" applyFont="1">
      <alignment/>
      <protection/>
    </xf>
    <xf numFmtId="4" fontId="60" fillId="0" borderId="0" xfId="58" applyNumberFormat="1" applyFont="1">
      <alignment/>
      <protection/>
    </xf>
    <xf numFmtId="49" fontId="18" fillId="0" borderId="0" xfId="60" applyNumberFormat="1" applyFont="1" applyFill="1">
      <alignment/>
      <protection/>
    </xf>
    <xf numFmtId="49" fontId="18" fillId="0" borderId="0" xfId="60" applyNumberFormat="1" applyFont="1">
      <alignment/>
      <protection/>
    </xf>
    <xf numFmtId="14" fontId="20" fillId="0" borderId="0" xfId="59" applyNumberFormat="1" applyFont="1" applyFill="1" applyAlignment="1">
      <alignment horizontal="center" wrapText="1"/>
      <protection/>
    </xf>
    <xf numFmtId="0" fontId="18" fillId="0" borderId="0" xfId="60" applyFont="1">
      <alignment/>
      <protection/>
    </xf>
    <xf numFmtId="0" fontId="18" fillId="0" borderId="0" xfId="60" applyFont="1" applyFill="1">
      <alignment/>
      <protection/>
    </xf>
    <xf numFmtId="4" fontId="18" fillId="0" borderId="0" xfId="58" applyNumberFormat="1" applyFont="1">
      <alignment/>
      <protection/>
    </xf>
    <xf numFmtId="49" fontId="61" fillId="0" borderId="0" xfId="58" applyNumberFormat="1" applyFont="1">
      <alignment/>
      <protection/>
    </xf>
    <xf numFmtId="4" fontId="61" fillId="0" borderId="0" xfId="58" applyNumberFormat="1" applyFont="1">
      <alignment/>
      <protection/>
    </xf>
    <xf numFmtId="49" fontId="18" fillId="0" borderId="0" xfId="0" applyNumberFormat="1" applyFont="1" applyAlignment="1">
      <alignment/>
    </xf>
    <xf numFmtId="49" fontId="62" fillId="0" borderId="0" xfId="58" applyNumberFormat="1" applyFont="1">
      <alignment/>
      <protection/>
    </xf>
    <xf numFmtId="173" fontId="0" fillId="0" borderId="0" xfId="0" applyNumberFormat="1" applyFont="1" applyAlignment="1">
      <alignment/>
    </xf>
    <xf numFmtId="4" fontId="62" fillId="0" borderId="0" xfId="58" applyNumberFormat="1" applyFont="1">
      <alignment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61" applyNumberFormat="1" applyFont="1">
      <alignment/>
      <protection/>
    </xf>
    <xf numFmtId="173" fontId="2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8" xfId="0" applyFont="1" applyFill="1" applyBorder="1" applyAlignment="1">
      <alignment horizontal="left" vertical="top" wrapText="1"/>
    </xf>
    <xf numFmtId="0" fontId="2" fillId="40" borderId="49" xfId="0" applyFont="1" applyFill="1" applyBorder="1" applyAlignment="1">
      <alignment horizontal="left" vertical="top" wrapText="1"/>
    </xf>
    <xf numFmtId="0" fontId="4" fillId="44" borderId="50" xfId="0" applyFont="1" applyFill="1" applyBorder="1" applyAlignment="1">
      <alignment horizontal="right"/>
    </xf>
    <xf numFmtId="0" fontId="4" fillId="44" borderId="51" xfId="0" applyFont="1" applyFill="1" applyBorder="1" applyAlignment="1">
      <alignment horizontal="right"/>
    </xf>
    <xf numFmtId="0" fontId="4" fillId="44" borderId="52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6" xfId="0" applyFont="1" applyBorder="1" applyAlignment="1">
      <alignment/>
    </xf>
    <xf numFmtId="0" fontId="4" fillId="37" borderId="57" xfId="0" applyFont="1" applyFill="1" applyBorder="1" applyAlignment="1">
      <alignment horizontal="center"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37" borderId="61" xfId="0" applyFont="1" applyFill="1" applyBorder="1" applyAlignment="1">
      <alignment horizontal="center" wrapText="1"/>
    </xf>
    <xf numFmtId="0" fontId="4" fillId="37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4" borderId="65" xfId="0" applyFont="1" applyFill="1" applyBorder="1" applyAlignment="1">
      <alignment horizontal="right"/>
    </xf>
    <xf numFmtId="0" fontId="4" fillId="44" borderId="34" xfId="0" applyFont="1" applyFill="1" applyBorder="1" applyAlignment="1">
      <alignment horizontal="right"/>
    </xf>
    <xf numFmtId="0" fontId="4" fillId="44" borderId="66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4" borderId="59" xfId="0" applyFont="1" applyFill="1" applyBorder="1" applyAlignment="1">
      <alignment horizontal="right"/>
    </xf>
    <xf numFmtId="0" fontId="4" fillId="44" borderId="32" xfId="0" applyFont="1" applyFill="1" applyBorder="1" applyAlignment="1">
      <alignment horizontal="right"/>
    </xf>
    <xf numFmtId="0" fontId="4" fillId="44" borderId="30" xfId="0" applyFont="1" applyFill="1" applyBorder="1" applyAlignment="1">
      <alignment horizontal="right"/>
    </xf>
    <xf numFmtId="0" fontId="4" fillId="37" borderId="5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4" borderId="73" xfId="0" applyFont="1" applyFill="1" applyBorder="1" applyAlignment="1">
      <alignment horizontal="right"/>
    </xf>
    <xf numFmtId="0" fontId="4" fillId="44" borderId="74" xfId="0" applyFont="1" applyFill="1" applyBorder="1" applyAlignment="1">
      <alignment horizontal="right"/>
    </xf>
    <xf numFmtId="0" fontId="4" fillId="44" borderId="75" xfId="0" applyFont="1" applyFill="1" applyBorder="1" applyAlignment="1">
      <alignment horizontal="right"/>
    </xf>
    <xf numFmtId="0" fontId="4" fillId="38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5" borderId="71" xfId="0" applyFont="1" applyFill="1" applyBorder="1" applyAlignment="1">
      <alignment horizontal="center"/>
    </xf>
    <xf numFmtId="0" fontId="12" fillId="45" borderId="63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1">
      <selection activeCell="L85" sqref="L85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43">
        <f>SUMSQ(D27:I27,D39:F40,D59:I59,D72:F72,D82:F83,E91:H91)</f>
        <v>8087506885.120196</v>
      </c>
      <c r="B1" s="243"/>
    </row>
    <row r="2" spans="1:9" s="42" customFormat="1" ht="15.75" customHeight="1">
      <c r="A2" s="244" t="s">
        <v>21</v>
      </c>
      <c r="B2" s="245"/>
      <c r="C2" s="245"/>
      <c r="D2" s="245"/>
      <c r="E2" s="245"/>
      <c r="F2" s="245"/>
      <c r="G2" s="245"/>
      <c r="H2" s="245"/>
      <c r="I2" s="246"/>
    </row>
    <row r="3" spans="1:9" s="42" customFormat="1" ht="15.75" customHeight="1">
      <c r="A3" s="43"/>
      <c r="B3" s="44"/>
      <c r="C3" s="45" t="s">
        <v>4</v>
      </c>
      <c r="D3" s="247" t="s">
        <v>107</v>
      </c>
      <c r="E3" s="247"/>
      <c r="F3" s="247"/>
      <c r="G3" s="247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2017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110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205" t="s">
        <v>22</v>
      </c>
      <c r="B13" s="206"/>
      <c r="C13" s="216"/>
      <c r="D13" s="218" t="s">
        <v>33</v>
      </c>
      <c r="E13" s="219"/>
      <c r="F13" s="230" t="s">
        <v>14</v>
      </c>
      <c r="G13" s="231"/>
      <c r="H13" s="231"/>
      <c r="I13" s="232"/>
    </row>
    <row r="14" spans="1:9" ht="12.75" customHeight="1">
      <c r="A14" s="213"/>
      <c r="B14" s="214"/>
      <c r="C14" s="217"/>
      <c r="D14" s="233" t="s">
        <v>46</v>
      </c>
      <c r="E14" s="234"/>
      <c r="F14" s="235" t="s">
        <v>35</v>
      </c>
      <c r="G14" s="236"/>
      <c r="H14" s="236" t="s">
        <v>36</v>
      </c>
      <c r="I14" s="237"/>
    </row>
    <row r="15" spans="1:9" ht="22.5">
      <c r="A15" s="213"/>
      <c r="B15" s="214"/>
      <c r="C15" s="217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223" t="s">
        <v>18</v>
      </c>
      <c r="B16" s="224"/>
      <c r="C16" s="224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198</v>
      </c>
      <c r="G16" s="24">
        <f>SUM(G17:G21)</f>
        <v>119555.06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9</v>
      </c>
      <c r="G17" s="26">
        <f>SUMIF(xehet1!V:V,120,xehet1!D:D)</f>
        <v>1670.4499999999998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25</v>
      </c>
      <c r="G18" s="26">
        <f>SUMIF(xehet1!V:V,121,xehet1!D:D)</f>
        <v>5437.569999999999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24</v>
      </c>
      <c r="G19" s="26">
        <f>SUMIF(xehet1!V:V,122,xehet1!D:D)</f>
        <v>1957.8999999999999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140</v>
      </c>
      <c r="G21" s="26">
        <f>SUMIF(xehet1!V:V,129,xehet1!D:D)</f>
        <v>110489.14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223" t="s">
        <v>10</v>
      </c>
      <c r="B22" s="224"/>
      <c r="C22" s="224"/>
      <c r="D22" s="64">
        <f aca="true" t="shared" si="0" ref="D22:I22">D23</f>
        <v>0</v>
      </c>
      <c r="E22" s="65">
        <f t="shared" si="0"/>
        <v>0</v>
      </c>
      <c r="F22" s="62">
        <f t="shared" si="0"/>
        <v>2</v>
      </c>
      <c r="G22" s="29">
        <f t="shared" si="0"/>
        <v>236.60000000000002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2</v>
      </c>
      <c r="G23" s="26">
        <f>SUMIF(xehet1!V:V,169,xehet1!D:D)</f>
        <v>236.60000000000002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223" t="s">
        <v>66</v>
      </c>
      <c r="B24" s="224"/>
      <c r="C24" s="224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208" t="s">
        <v>25</v>
      </c>
      <c r="C25" s="208"/>
      <c r="D25" s="106"/>
      <c r="E25" s="107"/>
      <c r="F25" s="108"/>
      <c r="G25" s="109"/>
      <c r="H25" s="110"/>
      <c r="I25" s="111"/>
    </row>
    <row r="26" spans="1:9" ht="12.75" customHeight="1" thickBot="1">
      <c r="A26" s="241" t="s">
        <v>11</v>
      </c>
      <c r="B26" s="242"/>
      <c r="C26" s="242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200</v>
      </c>
      <c r="G26" s="78">
        <f>G16+G22+G24</f>
        <v>119791.66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0</v>
      </c>
      <c r="G27" s="72">
        <f>SUMIF(xehet1!P:P,"&lt;=30",xehet1!D:D)-G26+G25</f>
        <v>-2.9103830456733704E-11</v>
      </c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205" t="s">
        <v>56</v>
      </c>
      <c r="B31" s="206"/>
      <c r="C31" s="207"/>
      <c r="D31" s="175" t="s">
        <v>57</v>
      </c>
      <c r="E31" s="176"/>
      <c r="F31" s="176"/>
      <c r="G31" s="177"/>
    </row>
    <row r="32" spans="1:7" ht="12.75" customHeight="1">
      <c r="A32" s="213"/>
      <c r="B32" s="214"/>
      <c r="C32" s="215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200" t="s">
        <v>39</v>
      </c>
      <c r="C33" s="201"/>
      <c r="D33" s="70">
        <f>COUNTIF(xehet1!P:P,"&lt;=30")+F25</f>
        <v>200</v>
      </c>
      <c r="E33" s="32">
        <f>IF($D$38=0,0,D33*100/$D$38)</f>
        <v>100</v>
      </c>
      <c r="F33" s="32">
        <f>SUMIF(xehet1!P:P,"&lt;=30",xehet1!D:D)+G25</f>
        <v>119791.65999999997</v>
      </c>
      <c r="G33" s="112">
        <f>IF($F$38=0,0,F33*100/$F$38)</f>
        <v>100</v>
      </c>
    </row>
    <row r="34" spans="1:7" ht="12.75" customHeight="1">
      <c r="A34" s="98"/>
      <c r="B34" s="198" t="s">
        <v>60</v>
      </c>
      <c r="C34" s="199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200" t="s">
        <v>62</v>
      </c>
      <c r="C36" s="201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208" t="s">
        <v>63</v>
      </c>
      <c r="C37" s="209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238" t="s">
        <v>11</v>
      </c>
      <c r="B38" s="239"/>
      <c r="C38" s="240"/>
      <c r="D38" s="80">
        <f>SUM(D33:D37)</f>
        <v>200</v>
      </c>
      <c r="E38" s="81">
        <f>SUM(E33:E37)</f>
        <v>100</v>
      </c>
      <c r="F38" s="81">
        <f>SUM(F33:F37)</f>
        <v>119791.65999999997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205" t="s">
        <v>32</v>
      </c>
      <c r="B45" s="206"/>
      <c r="C45" s="216"/>
      <c r="D45" s="218" t="s">
        <v>43</v>
      </c>
      <c r="E45" s="219"/>
      <c r="F45" s="230" t="s">
        <v>16</v>
      </c>
      <c r="G45" s="231"/>
      <c r="H45" s="231"/>
      <c r="I45" s="232"/>
    </row>
    <row r="46" spans="1:9" ht="12.75" customHeight="1">
      <c r="A46" s="213"/>
      <c r="B46" s="214"/>
      <c r="C46" s="217"/>
      <c r="D46" s="233" t="s">
        <v>46</v>
      </c>
      <c r="E46" s="234"/>
      <c r="F46" s="235" t="s">
        <v>35</v>
      </c>
      <c r="G46" s="236"/>
      <c r="H46" s="236" t="s">
        <v>36</v>
      </c>
      <c r="I46" s="237"/>
    </row>
    <row r="47" spans="1:9" ht="22.5">
      <c r="A47" s="213"/>
      <c r="B47" s="214"/>
      <c r="C47" s="217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220" t="s">
        <v>18</v>
      </c>
      <c r="B48" s="221"/>
      <c r="C48" s="222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223" t="s">
        <v>10</v>
      </c>
      <c r="B54" s="224"/>
      <c r="C54" s="224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2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225" t="s">
        <v>67</v>
      </c>
      <c r="B56" s="226"/>
      <c r="C56" s="227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28" t="s">
        <v>20</v>
      </c>
      <c r="C57" s="229"/>
      <c r="D57" s="106"/>
      <c r="E57" s="107"/>
      <c r="F57" s="108"/>
      <c r="G57" s="109"/>
      <c r="H57" s="110"/>
      <c r="I57" s="111"/>
    </row>
    <row r="58" spans="1:9" ht="12.75" customHeight="1" thickBot="1">
      <c r="A58" s="202" t="s">
        <v>11</v>
      </c>
      <c r="B58" s="203"/>
      <c r="C58" s="204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205" t="s">
        <v>31</v>
      </c>
      <c r="B67" s="206"/>
      <c r="C67" s="207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196" t="s">
        <v>18</v>
      </c>
      <c r="C68" s="197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98" t="s">
        <v>10</v>
      </c>
      <c r="C69" s="199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208" t="s">
        <v>20</v>
      </c>
      <c r="C70" s="209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210" t="s">
        <v>11</v>
      </c>
      <c r="B71" s="211"/>
      <c r="C71" s="212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3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205" t="s">
        <v>48</v>
      </c>
      <c r="B75" s="206"/>
      <c r="C75" s="207"/>
      <c r="D75" s="175" t="s">
        <v>65</v>
      </c>
      <c r="E75" s="176"/>
      <c r="F75" s="176"/>
      <c r="G75" s="177"/>
    </row>
    <row r="76" spans="1:7" ht="12.75" customHeight="1">
      <c r="A76" s="213"/>
      <c r="B76" s="214"/>
      <c r="C76" s="215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196" t="s">
        <v>39</v>
      </c>
      <c r="C77" s="197"/>
      <c r="D77" s="39">
        <f>COUNTIF(xehet32!O:O,"&lt;=30")</f>
        <v>5</v>
      </c>
      <c r="E77" s="40">
        <f>IF($D$81=0,0,D77*100/$D$81)</f>
        <v>100</v>
      </c>
      <c r="F77" s="26">
        <f>SUMIF(xehet32!O:O,"&lt;=30",xehet32!D:D)</f>
        <v>4514.79</v>
      </c>
      <c r="G77" s="88">
        <f>IF($F$81=0,0,F77*100/$F$81)</f>
        <v>100</v>
      </c>
    </row>
    <row r="78" spans="1:7" ht="12.75" customHeight="1">
      <c r="A78" s="98"/>
      <c r="B78" s="198" t="s">
        <v>40</v>
      </c>
      <c r="C78" s="199"/>
      <c r="D78" s="39">
        <f>COUNTIF(xehet32!O:O,"&lt;=60")-D77</f>
        <v>0</v>
      </c>
      <c r="E78" s="40">
        <f>IF($D$81=0,0,D78*100/$D$81)</f>
        <v>0</v>
      </c>
      <c r="F78" s="26">
        <f>SUMIF(xehet32!O:O,"&lt;=60",xehet32!D:D)-F77</f>
        <v>0</v>
      </c>
      <c r="G78" s="88">
        <f>IF($F$81=0,0,F78*100/$F$81)</f>
        <v>0</v>
      </c>
    </row>
    <row r="79" spans="1:7" ht="12.75" customHeight="1">
      <c r="A79" s="98"/>
      <c r="B79" s="200" t="s">
        <v>41</v>
      </c>
      <c r="C79" s="201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8"/>
      <c r="B80" s="200" t="s">
        <v>42</v>
      </c>
      <c r="C80" s="201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180" t="s">
        <v>11</v>
      </c>
      <c r="B81" s="181"/>
      <c r="C81" s="182"/>
      <c r="D81" s="77">
        <f>SUM(D77:D80)</f>
        <v>5</v>
      </c>
      <c r="E81" s="89">
        <f>SUM(E77:E80)</f>
        <v>100</v>
      </c>
      <c r="F81" s="78">
        <f>SUM(F77:F80)</f>
        <v>4514.79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31</v>
      </c>
      <c r="E82" s="72"/>
      <c r="F82" s="72">
        <f>SUM(xehet32!D:D)-F81</f>
        <v>63590.50999999999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/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83" t="s">
        <v>51</v>
      </c>
      <c r="B88" s="184"/>
      <c r="C88" s="185"/>
      <c r="D88" s="194" t="s">
        <v>53</v>
      </c>
      <c r="E88" s="195"/>
      <c r="F88" s="194" t="s">
        <v>54</v>
      </c>
      <c r="G88" s="195"/>
      <c r="H88" s="189" t="s">
        <v>50</v>
      </c>
    </row>
    <row r="89" spans="1:8" ht="12.75" customHeight="1">
      <c r="A89" s="186"/>
      <c r="B89" s="187"/>
      <c r="C89" s="188"/>
      <c r="D89" s="68" t="s">
        <v>52</v>
      </c>
      <c r="E89" s="69" t="s">
        <v>44</v>
      </c>
      <c r="F89" s="68" t="s">
        <v>52</v>
      </c>
      <c r="G89" s="69" t="s">
        <v>44</v>
      </c>
      <c r="H89" s="190"/>
    </row>
    <row r="90" spans="1:8" ht="12.75" customHeight="1" thickBot="1">
      <c r="A90" s="191" t="str">
        <f>D3</f>
        <v>OARSOALDEA</v>
      </c>
      <c r="B90" s="192"/>
      <c r="C90" s="193"/>
      <c r="D90" s="91">
        <f>IF((SUM(xehet1!D:D)+G24+I24)=0,0,(SUM(xehet1!U:U)+D24*(G24+I24))/(SUM(xehet1!D:D)+G24+I24))</f>
        <v>-24.692063454167016</v>
      </c>
      <c r="E90" s="92">
        <f>SUM(xehet1!D:D)+G24+I24</f>
        <v>119791.65999999997</v>
      </c>
      <c r="F90" s="91">
        <f>IF((SUM(xehet2!D:D)+SUM(xehet32!D:D)+G56+I56)=0,0,(SUM(xehet2!U:U)+SUM(xehet32!S:S)+D56*(G56+I56))/(SUM(xehet2!D:D)+SUM(xehet32!D:D)+G56+I56))</f>
        <v>0</v>
      </c>
      <c r="G90" s="92">
        <f>SUM(xehet2!D:D)+SUM(xehet32!D:D)+G56+I56</f>
        <v>68105.29999999999</v>
      </c>
      <c r="H90" s="93">
        <f>IF(E90=0,F90,IF(G90=0,D90,(D90*E90+F90*G90)/(E90+G90)))</f>
        <v>-15.742156073200974</v>
      </c>
    </row>
    <row r="91" spans="4:8" ht="12.75" customHeight="1">
      <c r="D91" s="31"/>
      <c r="E91" s="72">
        <f>E90-F38</f>
        <v>0</v>
      </c>
      <c r="F91" s="72"/>
      <c r="G91" s="72">
        <f>G90-G58-I58-F81</f>
        <v>63590.50999999999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187896.95999999996</v>
      </c>
    </row>
    <row r="93" spans="2:8" ht="43.5" customHeight="1" thickBot="1">
      <c r="B93" s="178"/>
      <c r="C93" s="179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33"/>
  <sheetViews>
    <sheetView tabSelected="1" zoomScalePageLayoutView="0" workbookViewId="0" topLeftCell="A34">
      <selection activeCell="D59" sqref="D59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7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3" width="10.140625" style="14" bestFit="1" customWidth="1"/>
    <col min="14" max="14" width="10.710937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3" customWidth="1"/>
    <col min="23" max="16384" width="9.140625" style="2" customWidth="1"/>
  </cols>
  <sheetData>
    <row r="2" spans="4:7" ht="11.25">
      <c r="D2" s="125" t="s">
        <v>102</v>
      </c>
      <c r="G2" s="130"/>
    </row>
    <row r="3" spans="1:10" ht="11.25">
      <c r="A3" s="3" t="s">
        <v>69</v>
      </c>
      <c r="B3" s="16"/>
      <c r="C3" s="128"/>
      <c r="D3" s="126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29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1" t="s">
        <v>94</v>
      </c>
      <c r="T5" s="8" t="s">
        <v>95</v>
      </c>
      <c r="U5" s="8" t="s">
        <v>96</v>
      </c>
      <c r="V5" s="133" t="s">
        <v>97</v>
      </c>
    </row>
    <row r="6" spans="1:25" s="148" customFormat="1" ht="12">
      <c r="A6" s="144" t="s">
        <v>111</v>
      </c>
      <c r="B6" s="145">
        <v>42853</v>
      </c>
      <c r="C6" s="146" t="s">
        <v>311</v>
      </c>
      <c r="D6" s="147">
        <v>2346</v>
      </c>
      <c r="F6" s="149"/>
      <c r="J6" s="150"/>
      <c r="K6" s="145">
        <v>42831</v>
      </c>
      <c r="L6" s="145"/>
      <c r="M6" s="145">
        <f aca="true" t="shared" si="0" ref="M6:M58">+N6</f>
        <v>42853</v>
      </c>
      <c r="N6" s="145">
        <v>42853</v>
      </c>
      <c r="O6" s="151">
        <f aca="true" t="shared" si="1" ref="O6:O58">+M6-K6</f>
        <v>22</v>
      </c>
      <c r="P6" s="151">
        <f aca="true" t="shared" si="2" ref="P6:P58">+N6-M6</f>
        <v>0</v>
      </c>
      <c r="Q6" s="151">
        <f>+N6-K6</f>
        <v>22</v>
      </c>
      <c r="R6" s="151">
        <f>+Q6-30</f>
        <v>-8</v>
      </c>
      <c r="S6" s="148">
        <v>29</v>
      </c>
      <c r="T6" s="152">
        <f aca="true" t="shared" si="3" ref="T6:T58">+P6*D6</f>
        <v>0</v>
      </c>
      <c r="U6" s="152">
        <f>+R6*D6</f>
        <v>-18768</v>
      </c>
      <c r="V6" s="150">
        <f>IF(P6&gt;30,200+S6,100+S6)</f>
        <v>129</v>
      </c>
      <c r="Y6" s="152"/>
    </row>
    <row r="7" spans="1:25" s="148" customFormat="1" ht="12">
      <c r="A7" s="144" t="s">
        <v>112</v>
      </c>
      <c r="B7" s="145">
        <v>42828</v>
      </c>
      <c r="C7" s="153" t="s">
        <v>312</v>
      </c>
      <c r="D7" s="154">
        <v>-11.59</v>
      </c>
      <c r="J7" s="150"/>
      <c r="K7" s="145">
        <v>42831</v>
      </c>
      <c r="L7" s="145"/>
      <c r="M7" s="145">
        <f t="shared" si="0"/>
        <v>42835</v>
      </c>
      <c r="N7" s="145">
        <v>42835</v>
      </c>
      <c r="O7" s="151">
        <f t="shared" si="1"/>
        <v>4</v>
      </c>
      <c r="P7" s="151">
        <f t="shared" si="2"/>
        <v>0</v>
      </c>
      <c r="Q7" s="151">
        <f aca="true" t="shared" si="4" ref="Q7:Q58">+N7-K7</f>
        <v>4</v>
      </c>
      <c r="R7" s="151">
        <f aca="true" t="shared" si="5" ref="R7:R58">+Q7-30</f>
        <v>-26</v>
      </c>
      <c r="S7" s="148">
        <v>22</v>
      </c>
      <c r="T7" s="152">
        <f t="shared" si="3"/>
        <v>0</v>
      </c>
      <c r="U7" s="152">
        <f aca="true" t="shared" si="6" ref="U7:U59">+R7*D7</f>
        <v>301.34</v>
      </c>
      <c r="V7" s="150">
        <f aca="true" t="shared" si="7" ref="V7:V59">IF(P7&gt;30,200+S7,100+S7)</f>
        <v>122</v>
      </c>
      <c r="Y7" s="152"/>
    </row>
    <row r="8" spans="1:25" s="148" customFormat="1" ht="12">
      <c r="A8" s="144" t="s">
        <v>113</v>
      </c>
      <c r="B8" s="145">
        <v>42829</v>
      </c>
      <c r="C8" s="153" t="s">
        <v>313</v>
      </c>
      <c r="D8" s="154">
        <v>11.59</v>
      </c>
      <c r="J8" s="150"/>
      <c r="K8" s="145">
        <v>42832</v>
      </c>
      <c r="L8" s="145"/>
      <c r="M8" s="145">
        <f t="shared" si="0"/>
        <v>42837</v>
      </c>
      <c r="N8" s="145">
        <v>42837</v>
      </c>
      <c r="O8" s="151">
        <f t="shared" si="1"/>
        <v>5</v>
      </c>
      <c r="P8" s="151">
        <f t="shared" si="2"/>
        <v>0</v>
      </c>
      <c r="Q8" s="151">
        <f t="shared" si="4"/>
        <v>5</v>
      </c>
      <c r="R8" s="151">
        <f t="shared" si="5"/>
        <v>-25</v>
      </c>
      <c r="S8" s="148">
        <v>22</v>
      </c>
      <c r="T8" s="152">
        <f t="shared" si="3"/>
        <v>0</v>
      </c>
      <c r="U8" s="152">
        <f t="shared" si="6"/>
        <v>-289.75</v>
      </c>
      <c r="V8" s="150">
        <f t="shared" si="7"/>
        <v>122</v>
      </c>
      <c r="Y8" s="152"/>
    </row>
    <row r="9" spans="1:25" s="148" customFormat="1" ht="12">
      <c r="A9" s="144" t="s">
        <v>114</v>
      </c>
      <c r="B9" s="145">
        <v>42828</v>
      </c>
      <c r="C9" s="153" t="s">
        <v>314</v>
      </c>
      <c r="D9" s="154">
        <v>671.83</v>
      </c>
      <c r="K9" s="145">
        <v>42832</v>
      </c>
      <c r="L9" s="145"/>
      <c r="M9" s="145">
        <f t="shared" si="0"/>
        <v>42843</v>
      </c>
      <c r="N9" s="145">
        <v>42843</v>
      </c>
      <c r="O9" s="151">
        <f t="shared" si="1"/>
        <v>11</v>
      </c>
      <c r="P9" s="151">
        <f t="shared" si="2"/>
        <v>0</v>
      </c>
      <c r="Q9" s="151">
        <f t="shared" si="4"/>
        <v>11</v>
      </c>
      <c r="R9" s="151">
        <f t="shared" si="5"/>
        <v>-19</v>
      </c>
      <c r="S9" s="148">
        <v>29</v>
      </c>
      <c r="T9" s="152">
        <f t="shared" si="3"/>
        <v>0</v>
      </c>
      <c r="U9" s="152">
        <f t="shared" si="6"/>
        <v>-12764.77</v>
      </c>
      <c r="V9" s="150">
        <f t="shared" si="7"/>
        <v>129</v>
      </c>
      <c r="Y9" s="152"/>
    </row>
    <row r="10" spans="1:25" s="148" customFormat="1" ht="12">
      <c r="A10" s="144" t="s">
        <v>115</v>
      </c>
      <c r="B10" s="145">
        <v>42826</v>
      </c>
      <c r="C10" s="153" t="s">
        <v>315</v>
      </c>
      <c r="D10" s="154">
        <v>28.6</v>
      </c>
      <c r="K10" s="145">
        <f>M10</f>
        <v>42830</v>
      </c>
      <c r="L10" s="145"/>
      <c r="M10" s="145">
        <f t="shared" si="0"/>
        <v>42830</v>
      </c>
      <c r="N10" s="145">
        <v>42830</v>
      </c>
      <c r="O10" s="151">
        <f t="shared" si="1"/>
        <v>0</v>
      </c>
      <c r="P10" s="151">
        <f t="shared" si="2"/>
        <v>0</v>
      </c>
      <c r="Q10" s="151">
        <f t="shared" si="4"/>
        <v>0</v>
      </c>
      <c r="R10" s="151">
        <f t="shared" si="5"/>
        <v>-30</v>
      </c>
      <c r="S10" s="148">
        <v>20</v>
      </c>
      <c r="T10" s="152">
        <f t="shared" si="3"/>
        <v>0</v>
      </c>
      <c r="U10" s="152">
        <f t="shared" si="6"/>
        <v>-858</v>
      </c>
      <c r="V10" s="150">
        <f t="shared" si="7"/>
        <v>120</v>
      </c>
      <c r="Y10" s="152"/>
    </row>
    <row r="11" spans="1:25" s="148" customFormat="1" ht="12">
      <c r="A11" s="144" t="s">
        <v>116</v>
      </c>
      <c r="B11" s="145">
        <v>42826</v>
      </c>
      <c r="C11" s="153" t="s">
        <v>316</v>
      </c>
      <c r="D11" s="154">
        <v>217.8</v>
      </c>
      <c r="K11" s="145">
        <f>M11</f>
        <v>42830</v>
      </c>
      <c r="L11" s="145"/>
      <c r="M11" s="145">
        <f t="shared" si="0"/>
        <v>42830</v>
      </c>
      <c r="N11" s="145">
        <v>42830</v>
      </c>
      <c r="O11" s="151">
        <f t="shared" si="1"/>
        <v>0</v>
      </c>
      <c r="P11" s="151">
        <f t="shared" si="2"/>
        <v>0</v>
      </c>
      <c r="Q11" s="151">
        <f t="shared" si="4"/>
        <v>0</v>
      </c>
      <c r="R11" s="151">
        <f t="shared" si="5"/>
        <v>-30</v>
      </c>
      <c r="S11" s="148">
        <v>20</v>
      </c>
      <c r="T11" s="152">
        <f t="shared" si="3"/>
        <v>0</v>
      </c>
      <c r="U11" s="152">
        <f t="shared" si="6"/>
        <v>-6534</v>
      </c>
      <c r="V11" s="150">
        <f t="shared" si="7"/>
        <v>120</v>
      </c>
      <c r="Y11" s="152"/>
    </row>
    <row r="12" spans="1:25" s="148" customFormat="1" ht="12">
      <c r="A12" s="144" t="s">
        <v>117</v>
      </c>
      <c r="B12" s="145">
        <v>42826</v>
      </c>
      <c r="C12" s="153" t="s">
        <v>317</v>
      </c>
      <c r="D12" s="154">
        <v>56.86</v>
      </c>
      <c r="E12" s="155"/>
      <c r="F12" s="156"/>
      <c r="G12" s="157"/>
      <c r="H12" s="157"/>
      <c r="K12" s="145">
        <f>M12</f>
        <v>42828</v>
      </c>
      <c r="L12" s="145"/>
      <c r="M12" s="145">
        <f t="shared" si="0"/>
        <v>42828</v>
      </c>
      <c r="N12" s="145">
        <v>42828</v>
      </c>
      <c r="O12" s="151">
        <f t="shared" si="1"/>
        <v>0</v>
      </c>
      <c r="P12" s="151">
        <f t="shared" si="2"/>
        <v>0</v>
      </c>
      <c r="Q12" s="151">
        <f t="shared" si="4"/>
        <v>0</v>
      </c>
      <c r="R12" s="151">
        <f t="shared" si="5"/>
        <v>-30</v>
      </c>
      <c r="S12" s="148">
        <v>21</v>
      </c>
      <c r="T12" s="152">
        <f t="shared" si="3"/>
        <v>0</v>
      </c>
      <c r="U12" s="152">
        <f t="shared" si="6"/>
        <v>-1705.8</v>
      </c>
      <c r="V12" s="150">
        <f t="shared" si="7"/>
        <v>121</v>
      </c>
      <c r="Y12" s="152"/>
    </row>
    <row r="13" spans="1:25" s="148" customFormat="1" ht="12">
      <c r="A13" s="144" t="s">
        <v>118</v>
      </c>
      <c r="B13" s="145">
        <v>42855</v>
      </c>
      <c r="C13" s="153" t="s">
        <v>318</v>
      </c>
      <c r="D13" s="154">
        <v>408.89</v>
      </c>
      <c r="E13" s="155"/>
      <c r="F13" s="156"/>
      <c r="G13" s="156"/>
      <c r="H13" s="156"/>
      <c r="K13" s="145">
        <f>M13</f>
        <v>42832</v>
      </c>
      <c r="L13" s="145"/>
      <c r="M13" s="145">
        <f t="shared" si="0"/>
        <v>42832</v>
      </c>
      <c r="N13" s="145">
        <v>42832</v>
      </c>
      <c r="O13" s="151">
        <f t="shared" si="1"/>
        <v>0</v>
      </c>
      <c r="P13" s="151">
        <f t="shared" si="2"/>
        <v>0</v>
      </c>
      <c r="Q13" s="151">
        <f t="shared" si="4"/>
        <v>0</v>
      </c>
      <c r="R13" s="151">
        <f t="shared" si="5"/>
        <v>-30</v>
      </c>
      <c r="S13" s="148">
        <v>29</v>
      </c>
      <c r="T13" s="152">
        <f t="shared" si="3"/>
        <v>0</v>
      </c>
      <c r="U13" s="152">
        <f t="shared" si="6"/>
        <v>-12266.699999999999</v>
      </c>
      <c r="V13" s="150">
        <f t="shared" si="7"/>
        <v>129</v>
      </c>
      <c r="Y13" s="152"/>
    </row>
    <row r="14" spans="1:25" s="148" customFormat="1" ht="12">
      <c r="A14" s="144" t="s">
        <v>119</v>
      </c>
      <c r="B14" s="145">
        <v>42830</v>
      </c>
      <c r="C14" s="146" t="s">
        <v>319</v>
      </c>
      <c r="D14" s="147">
        <v>600</v>
      </c>
      <c r="E14" s="155"/>
      <c r="F14" s="158"/>
      <c r="K14" s="145">
        <v>42858</v>
      </c>
      <c r="L14" s="145"/>
      <c r="M14" s="145">
        <f t="shared" si="0"/>
        <v>42873</v>
      </c>
      <c r="N14" s="145">
        <v>42873</v>
      </c>
      <c r="O14" s="151">
        <f t="shared" si="1"/>
        <v>15</v>
      </c>
      <c r="P14" s="151">
        <f t="shared" si="2"/>
        <v>0</v>
      </c>
      <c r="Q14" s="151">
        <f t="shared" si="4"/>
        <v>15</v>
      </c>
      <c r="R14" s="151">
        <f t="shared" si="5"/>
        <v>-15</v>
      </c>
      <c r="S14" s="148">
        <v>29</v>
      </c>
      <c r="T14" s="152">
        <f t="shared" si="3"/>
        <v>0</v>
      </c>
      <c r="U14" s="152">
        <f t="shared" si="6"/>
        <v>-9000</v>
      </c>
      <c r="V14" s="150">
        <f t="shared" si="7"/>
        <v>129</v>
      </c>
      <c r="Y14" s="152"/>
    </row>
    <row r="15" spans="1:25" s="148" customFormat="1" ht="12">
      <c r="A15" s="144" t="s">
        <v>120</v>
      </c>
      <c r="B15" s="145">
        <v>42831</v>
      </c>
      <c r="C15" s="153" t="s">
        <v>320</v>
      </c>
      <c r="D15" s="154">
        <v>25.69</v>
      </c>
      <c r="E15" s="155"/>
      <c r="F15" s="158"/>
      <c r="K15" s="145">
        <f>M15</f>
        <v>42856</v>
      </c>
      <c r="L15" s="145"/>
      <c r="M15" s="145">
        <f t="shared" si="0"/>
        <v>42856</v>
      </c>
      <c r="N15" s="145">
        <v>42856</v>
      </c>
      <c r="O15" s="151">
        <f t="shared" si="1"/>
        <v>0</v>
      </c>
      <c r="P15" s="151">
        <f t="shared" si="2"/>
        <v>0</v>
      </c>
      <c r="Q15" s="151">
        <f t="shared" si="4"/>
        <v>0</v>
      </c>
      <c r="R15" s="151">
        <f t="shared" si="5"/>
        <v>-30</v>
      </c>
      <c r="S15" s="148">
        <v>29</v>
      </c>
      <c r="T15" s="152">
        <f t="shared" si="3"/>
        <v>0</v>
      </c>
      <c r="U15" s="152">
        <f t="shared" si="6"/>
        <v>-770.7</v>
      </c>
      <c r="V15" s="150">
        <f t="shared" si="7"/>
        <v>129</v>
      </c>
      <c r="Y15" s="152"/>
    </row>
    <row r="16" spans="1:25" s="148" customFormat="1" ht="12">
      <c r="A16" s="144" t="s">
        <v>121</v>
      </c>
      <c r="B16" s="145">
        <v>42853</v>
      </c>
      <c r="C16" s="153" t="s">
        <v>321</v>
      </c>
      <c r="D16" s="154">
        <v>87.25</v>
      </c>
      <c r="E16" s="155"/>
      <c r="F16" s="158"/>
      <c r="K16" s="145">
        <v>42863</v>
      </c>
      <c r="L16" s="145"/>
      <c r="M16" s="145">
        <f t="shared" si="0"/>
        <v>42863</v>
      </c>
      <c r="N16" s="145">
        <v>42863</v>
      </c>
      <c r="O16" s="151">
        <f t="shared" si="1"/>
        <v>0</v>
      </c>
      <c r="P16" s="151">
        <f t="shared" si="2"/>
        <v>0</v>
      </c>
      <c r="Q16" s="151">
        <f t="shared" si="4"/>
        <v>0</v>
      </c>
      <c r="R16" s="151">
        <f t="shared" si="5"/>
        <v>-30</v>
      </c>
      <c r="S16" s="148">
        <v>22</v>
      </c>
      <c r="T16" s="152">
        <f t="shared" si="3"/>
        <v>0</v>
      </c>
      <c r="U16" s="152">
        <f t="shared" si="6"/>
        <v>-2617.5</v>
      </c>
      <c r="V16" s="150">
        <f t="shared" si="7"/>
        <v>122</v>
      </c>
      <c r="Y16" s="152"/>
    </row>
    <row r="17" spans="1:25" s="148" customFormat="1" ht="12">
      <c r="A17" s="144" t="s">
        <v>122</v>
      </c>
      <c r="B17" s="145">
        <v>42855</v>
      </c>
      <c r="C17" s="153" t="s">
        <v>322</v>
      </c>
      <c r="D17" s="154">
        <v>655.42</v>
      </c>
      <c r="E17" s="155"/>
      <c r="F17" s="158"/>
      <c r="K17" s="145">
        <v>42870</v>
      </c>
      <c r="L17" s="145"/>
      <c r="M17" s="145">
        <f t="shared" si="0"/>
        <v>42873</v>
      </c>
      <c r="N17" s="145">
        <v>42873</v>
      </c>
      <c r="O17" s="151">
        <f t="shared" si="1"/>
        <v>3</v>
      </c>
      <c r="P17" s="151">
        <f t="shared" si="2"/>
        <v>0</v>
      </c>
      <c r="Q17" s="151">
        <f t="shared" si="4"/>
        <v>3</v>
      </c>
      <c r="R17" s="151">
        <f t="shared" si="5"/>
        <v>-27</v>
      </c>
      <c r="S17" s="148">
        <v>29</v>
      </c>
      <c r="T17" s="152">
        <f t="shared" si="3"/>
        <v>0</v>
      </c>
      <c r="U17" s="152">
        <f t="shared" si="6"/>
        <v>-17696.34</v>
      </c>
      <c r="V17" s="150">
        <f t="shared" si="7"/>
        <v>129</v>
      </c>
      <c r="Y17" s="152"/>
    </row>
    <row r="18" spans="1:25" s="148" customFormat="1" ht="12">
      <c r="A18" s="144" t="s">
        <v>123</v>
      </c>
      <c r="B18" s="145">
        <v>42831</v>
      </c>
      <c r="C18" s="153" t="s">
        <v>323</v>
      </c>
      <c r="D18" s="154">
        <v>665.51</v>
      </c>
      <c r="E18" s="155"/>
      <c r="F18" s="158"/>
      <c r="K18" s="145">
        <v>42870</v>
      </c>
      <c r="L18" s="145"/>
      <c r="M18" s="145">
        <f t="shared" si="0"/>
        <v>42874</v>
      </c>
      <c r="N18" s="145">
        <v>42874</v>
      </c>
      <c r="O18" s="151">
        <f t="shared" si="1"/>
        <v>4</v>
      </c>
      <c r="P18" s="151">
        <f t="shared" si="2"/>
        <v>0</v>
      </c>
      <c r="Q18" s="151">
        <f t="shared" si="4"/>
        <v>4</v>
      </c>
      <c r="R18" s="151">
        <f t="shared" si="5"/>
        <v>-26</v>
      </c>
      <c r="S18" s="148">
        <v>21</v>
      </c>
      <c r="T18" s="152">
        <f t="shared" si="3"/>
        <v>0</v>
      </c>
      <c r="U18" s="152">
        <f t="shared" si="6"/>
        <v>-17303.26</v>
      </c>
      <c r="V18" s="150">
        <f t="shared" si="7"/>
        <v>121</v>
      </c>
      <c r="Y18" s="152"/>
    </row>
    <row r="19" spans="1:25" s="148" customFormat="1" ht="12">
      <c r="A19" s="144" t="s">
        <v>124</v>
      </c>
      <c r="B19" s="145">
        <v>42855</v>
      </c>
      <c r="C19" s="153" t="s">
        <v>324</v>
      </c>
      <c r="D19" s="154">
        <v>53.93</v>
      </c>
      <c r="E19" s="155"/>
      <c r="F19" s="158"/>
      <c r="K19" s="145">
        <f>M19</f>
        <v>42860</v>
      </c>
      <c r="L19" s="145"/>
      <c r="M19" s="145">
        <f t="shared" si="0"/>
        <v>42860</v>
      </c>
      <c r="N19" s="145">
        <v>42860</v>
      </c>
      <c r="O19" s="151">
        <f t="shared" si="1"/>
        <v>0</v>
      </c>
      <c r="P19" s="151">
        <f t="shared" si="2"/>
        <v>0</v>
      </c>
      <c r="Q19" s="151">
        <f t="shared" si="4"/>
        <v>0</v>
      </c>
      <c r="R19" s="151">
        <f t="shared" si="5"/>
        <v>-30</v>
      </c>
      <c r="S19" s="148">
        <v>29</v>
      </c>
      <c r="T19" s="152">
        <f t="shared" si="3"/>
        <v>0</v>
      </c>
      <c r="U19" s="152">
        <f t="shared" si="6"/>
        <v>-1617.9</v>
      </c>
      <c r="V19" s="150">
        <f t="shared" si="7"/>
        <v>129</v>
      </c>
      <c r="Y19" s="152"/>
    </row>
    <row r="20" spans="1:25" s="148" customFormat="1" ht="12">
      <c r="A20" s="144" t="s">
        <v>125</v>
      </c>
      <c r="B20" s="145">
        <v>42826</v>
      </c>
      <c r="C20" s="153" t="s">
        <v>325</v>
      </c>
      <c r="D20" s="154">
        <v>41.53</v>
      </c>
      <c r="E20" s="155"/>
      <c r="F20" s="158"/>
      <c r="K20" s="145">
        <f>M20</f>
        <v>42818</v>
      </c>
      <c r="L20" s="145"/>
      <c r="M20" s="145">
        <f t="shared" si="0"/>
        <v>42818</v>
      </c>
      <c r="N20" s="145">
        <v>42818</v>
      </c>
      <c r="O20" s="151">
        <f t="shared" si="1"/>
        <v>0</v>
      </c>
      <c r="P20" s="151">
        <f t="shared" si="2"/>
        <v>0</v>
      </c>
      <c r="Q20" s="151">
        <f t="shared" si="4"/>
        <v>0</v>
      </c>
      <c r="R20" s="151">
        <f t="shared" si="5"/>
        <v>-30</v>
      </c>
      <c r="S20" s="148">
        <v>29</v>
      </c>
      <c r="T20" s="152">
        <f t="shared" si="3"/>
        <v>0</v>
      </c>
      <c r="U20" s="152">
        <f t="shared" si="6"/>
        <v>-1245.9</v>
      </c>
      <c r="V20" s="150">
        <f t="shared" si="7"/>
        <v>129</v>
      </c>
      <c r="Y20" s="152"/>
    </row>
    <row r="21" spans="1:25" s="148" customFormat="1" ht="12">
      <c r="A21" s="144" t="s">
        <v>126</v>
      </c>
      <c r="B21" s="145">
        <v>42837</v>
      </c>
      <c r="C21" s="153" t="s">
        <v>326</v>
      </c>
      <c r="D21" s="154">
        <v>24.35</v>
      </c>
      <c r="E21" s="155"/>
      <c r="F21" s="158"/>
      <c r="K21" s="145">
        <f>M21</f>
        <v>42845</v>
      </c>
      <c r="L21" s="145"/>
      <c r="M21" s="145">
        <f t="shared" si="0"/>
        <v>42845</v>
      </c>
      <c r="N21" s="145">
        <v>42845</v>
      </c>
      <c r="O21" s="151">
        <f t="shared" si="1"/>
        <v>0</v>
      </c>
      <c r="P21" s="151">
        <f t="shared" si="2"/>
        <v>0</v>
      </c>
      <c r="Q21" s="151">
        <f t="shared" si="4"/>
        <v>0</v>
      </c>
      <c r="R21" s="151">
        <f t="shared" si="5"/>
        <v>-30</v>
      </c>
      <c r="S21" s="148">
        <v>29</v>
      </c>
      <c r="T21" s="152">
        <f t="shared" si="3"/>
        <v>0</v>
      </c>
      <c r="U21" s="152">
        <f t="shared" si="6"/>
        <v>-730.5</v>
      </c>
      <c r="V21" s="150">
        <f t="shared" si="7"/>
        <v>129</v>
      </c>
      <c r="Y21" s="152"/>
    </row>
    <row r="22" spans="1:25" s="148" customFormat="1" ht="12">
      <c r="A22" s="144" t="s">
        <v>127</v>
      </c>
      <c r="B22" s="145">
        <v>42855</v>
      </c>
      <c r="C22" s="153" t="s">
        <v>327</v>
      </c>
      <c r="D22" s="154">
        <v>445.53</v>
      </c>
      <c r="E22" s="155"/>
      <c r="F22" s="158"/>
      <c r="K22" s="145">
        <v>42870</v>
      </c>
      <c r="L22" s="145"/>
      <c r="M22" s="145">
        <f t="shared" si="0"/>
        <v>42874</v>
      </c>
      <c r="N22" s="145">
        <v>42874</v>
      </c>
      <c r="O22" s="151">
        <f t="shared" si="1"/>
        <v>4</v>
      </c>
      <c r="P22" s="151">
        <f t="shared" si="2"/>
        <v>0</v>
      </c>
      <c r="Q22" s="151">
        <f t="shared" si="4"/>
        <v>4</v>
      </c>
      <c r="R22" s="151">
        <f t="shared" si="5"/>
        <v>-26</v>
      </c>
      <c r="S22" s="148">
        <v>29</v>
      </c>
      <c r="T22" s="152">
        <f t="shared" si="3"/>
        <v>0</v>
      </c>
      <c r="U22" s="152">
        <f t="shared" si="6"/>
        <v>-11583.779999999999</v>
      </c>
      <c r="V22" s="150">
        <f t="shared" si="7"/>
        <v>129</v>
      </c>
      <c r="Y22" s="152"/>
    </row>
    <row r="23" spans="1:25" s="150" customFormat="1" ht="12">
      <c r="A23" s="144" t="s">
        <v>128</v>
      </c>
      <c r="B23" s="145">
        <v>42864</v>
      </c>
      <c r="C23" s="153" t="s">
        <v>328</v>
      </c>
      <c r="D23" s="154">
        <v>447.71</v>
      </c>
      <c r="E23" s="155"/>
      <c r="F23" s="159"/>
      <c r="K23" s="145">
        <v>42870</v>
      </c>
      <c r="L23" s="145"/>
      <c r="M23" s="145">
        <f t="shared" si="0"/>
        <v>42874</v>
      </c>
      <c r="N23" s="145">
        <v>42874</v>
      </c>
      <c r="O23" s="151">
        <f t="shared" si="1"/>
        <v>4</v>
      </c>
      <c r="P23" s="151">
        <f t="shared" si="2"/>
        <v>0</v>
      </c>
      <c r="Q23" s="151">
        <f t="shared" si="4"/>
        <v>4</v>
      </c>
      <c r="R23" s="151">
        <f t="shared" si="5"/>
        <v>-26</v>
      </c>
      <c r="S23" s="150">
        <v>29</v>
      </c>
      <c r="T23" s="152">
        <f t="shared" si="3"/>
        <v>0</v>
      </c>
      <c r="U23" s="152">
        <f t="shared" si="6"/>
        <v>-11640.46</v>
      </c>
      <c r="V23" s="150">
        <f t="shared" si="7"/>
        <v>129</v>
      </c>
      <c r="Y23" s="152"/>
    </row>
    <row r="24" spans="1:25" s="148" customFormat="1" ht="12">
      <c r="A24" s="144" t="s">
        <v>129</v>
      </c>
      <c r="B24" s="145">
        <v>42828</v>
      </c>
      <c r="C24" s="153" t="s">
        <v>329</v>
      </c>
      <c r="D24" s="154">
        <v>4.11</v>
      </c>
      <c r="E24" s="155"/>
      <c r="F24" s="158"/>
      <c r="K24" s="145">
        <v>42870</v>
      </c>
      <c r="L24" s="145"/>
      <c r="M24" s="145">
        <f t="shared" si="0"/>
        <v>42874</v>
      </c>
      <c r="N24" s="145">
        <v>42874</v>
      </c>
      <c r="O24" s="151">
        <f t="shared" si="1"/>
        <v>4</v>
      </c>
      <c r="P24" s="151">
        <f t="shared" si="2"/>
        <v>0</v>
      </c>
      <c r="Q24" s="151">
        <f t="shared" si="4"/>
        <v>4</v>
      </c>
      <c r="R24" s="151">
        <f t="shared" si="5"/>
        <v>-26</v>
      </c>
      <c r="S24" s="150">
        <v>22</v>
      </c>
      <c r="T24" s="152">
        <f t="shared" si="3"/>
        <v>0</v>
      </c>
      <c r="U24" s="152">
        <f t="shared" si="6"/>
        <v>-106.86000000000001</v>
      </c>
      <c r="V24" s="150">
        <f t="shared" si="7"/>
        <v>122</v>
      </c>
      <c r="Y24" s="152"/>
    </row>
    <row r="25" spans="1:25" s="148" customFormat="1" ht="12">
      <c r="A25" s="144" t="s">
        <v>130</v>
      </c>
      <c r="B25" s="145">
        <v>42836</v>
      </c>
      <c r="C25" s="153" t="s">
        <v>330</v>
      </c>
      <c r="D25" s="154">
        <v>6.79</v>
      </c>
      <c r="E25" s="155"/>
      <c r="F25" s="158"/>
      <c r="K25" s="145">
        <v>42870</v>
      </c>
      <c r="L25" s="145"/>
      <c r="M25" s="145">
        <f t="shared" si="0"/>
        <v>42874</v>
      </c>
      <c r="N25" s="145">
        <v>42874</v>
      </c>
      <c r="O25" s="151">
        <f t="shared" si="1"/>
        <v>4</v>
      </c>
      <c r="P25" s="151">
        <f t="shared" si="2"/>
        <v>0</v>
      </c>
      <c r="Q25" s="151">
        <f t="shared" si="4"/>
        <v>4</v>
      </c>
      <c r="R25" s="151">
        <f t="shared" si="5"/>
        <v>-26</v>
      </c>
      <c r="S25" s="150">
        <v>22</v>
      </c>
      <c r="T25" s="152">
        <f t="shared" si="3"/>
        <v>0</v>
      </c>
      <c r="U25" s="152">
        <f t="shared" si="6"/>
        <v>-176.54</v>
      </c>
      <c r="V25" s="150">
        <f t="shared" si="7"/>
        <v>122</v>
      </c>
      <c r="Y25" s="152"/>
    </row>
    <row r="26" spans="1:25" s="148" customFormat="1" ht="12">
      <c r="A26" s="144" t="s">
        <v>131</v>
      </c>
      <c r="B26" s="145">
        <v>42827</v>
      </c>
      <c r="C26" s="153" t="s">
        <v>331</v>
      </c>
      <c r="D26" s="154">
        <v>42.2</v>
      </c>
      <c r="E26" s="155"/>
      <c r="F26" s="158"/>
      <c r="K26" s="145">
        <v>42870</v>
      </c>
      <c r="L26" s="145"/>
      <c r="M26" s="145">
        <f t="shared" si="0"/>
        <v>42874</v>
      </c>
      <c r="N26" s="145">
        <v>42874</v>
      </c>
      <c r="O26" s="151">
        <f t="shared" si="1"/>
        <v>4</v>
      </c>
      <c r="P26" s="151">
        <f t="shared" si="2"/>
        <v>0</v>
      </c>
      <c r="Q26" s="151">
        <f t="shared" si="4"/>
        <v>4</v>
      </c>
      <c r="R26" s="151">
        <f t="shared" si="5"/>
        <v>-26</v>
      </c>
      <c r="S26" s="150">
        <v>29</v>
      </c>
      <c r="T26" s="152">
        <f t="shared" si="3"/>
        <v>0</v>
      </c>
      <c r="U26" s="152">
        <f t="shared" si="6"/>
        <v>-1097.2</v>
      </c>
      <c r="V26" s="150">
        <f t="shared" si="7"/>
        <v>129</v>
      </c>
      <c r="Y26" s="152"/>
    </row>
    <row r="27" spans="1:25" s="148" customFormat="1" ht="12">
      <c r="A27" s="144" t="s">
        <v>132</v>
      </c>
      <c r="B27" s="145">
        <v>42828</v>
      </c>
      <c r="C27" s="153" t="s">
        <v>332</v>
      </c>
      <c r="D27" s="154">
        <v>80</v>
      </c>
      <c r="E27" s="155"/>
      <c r="F27" s="158"/>
      <c r="K27" s="145">
        <f>M27</f>
        <v>42818</v>
      </c>
      <c r="L27" s="145"/>
      <c r="M27" s="145">
        <f t="shared" si="0"/>
        <v>42818</v>
      </c>
      <c r="N27" s="145">
        <v>42818</v>
      </c>
      <c r="O27" s="151">
        <f t="shared" si="1"/>
        <v>0</v>
      </c>
      <c r="P27" s="151">
        <f t="shared" si="2"/>
        <v>0</v>
      </c>
      <c r="Q27" s="151">
        <f t="shared" si="4"/>
        <v>0</v>
      </c>
      <c r="R27" s="151">
        <f t="shared" si="5"/>
        <v>-30</v>
      </c>
      <c r="S27" s="150">
        <v>29</v>
      </c>
      <c r="T27" s="152">
        <f t="shared" si="3"/>
        <v>0</v>
      </c>
      <c r="U27" s="152">
        <f t="shared" si="6"/>
        <v>-2400</v>
      </c>
      <c r="V27" s="150">
        <f t="shared" si="7"/>
        <v>129</v>
      </c>
      <c r="Y27" s="152"/>
    </row>
    <row r="28" spans="1:25" s="148" customFormat="1" ht="12">
      <c r="A28" s="144" t="s">
        <v>133</v>
      </c>
      <c r="B28" s="145">
        <v>42855</v>
      </c>
      <c r="C28" s="153" t="s">
        <v>333</v>
      </c>
      <c r="D28" s="154">
        <v>6522.84</v>
      </c>
      <c r="E28" s="155"/>
      <c r="F28" s="158"/>
      <c r="K28" s="145">
        <v>42871</v>
      </c>
      <c r="L28" s="145"/>
      <c r="M28" s="145">
        <f t="shared" si="0"/>
        <v>42874</v>
      </c>
      <c r="N28" s="145">
        <v>42874</v>
      </c>
      <c r="O28" s="151">
        <f t="shared" si="1"/>
        <v>3</v>
      </c>
      <c r="P28" s="151">
        <f t="shared" si="2"/>
        <v>0</v>
      </c>
      <c r="Q28" s="151">
        <f t="shared" si="4"/>
        <v>3</v>
      </c>
      <c r="R28" s="151">
        <f t="shared" si="5"/>
        <v>-27</v>
      </c>
      <c r="S28" s="150">
        <v>29</v>
      </c>
      <c r="T28" s="152">
        <f t="shared" si="3"/>
        <v>0</v>
      </c>
      <c r="U28" s="152">
        <f t="shared" si="6"/>
        <v>-176116.68</v>
      </c>
      <c r="V28" s="150">
        <f t="shared" si="7"/>
        <v>129</v>
      </c>
      <c r="Y28" s="152"/>
    </row>
    <row r="29" spans="1:25" s="148" customFormat="1" ht="12">
      <c r="A29" s="144" t="s">
        <v>134</v>
      </c>
      <c r="B29" s="145">
        <v>42858</v>
      </c>
      <c r="C29" s="153" t="s">
        <v>334</v>
      </c>
      <c r="D29" s="154">
        <v>5486.06</v>
      </c>
      <c r="E29" s="155"/>
      <c r="F29" s="158"/>
      <c r="K29" s="145">
        <v>42871</v>
      </c>
      <c r="L29" s="145"/>
      <c r="M29" s="145">
        <f t="shared" si="0"/>
        <v>42874</v>
      </c>
      <c r="N29" s="145">
        <v>42874</v>
      </c>
      <c r="O29" s="151">
        <f t="shared" si="1"/>
        <v>3</v>
      </c>
      <c r="P29" s="151">
        <f t="shared" si="2"/>
        <v>0</v>
      </c>
      <c r="Q29" s="151">
        <f t="shared" si="4"/>
        <v>3</v>
      </c>
      <c r="R29" s="151">
        <f t="shared" si="5"/>
        <v>-27</v>
      </c>
      <c r="S29" s="150">
        <v>29</v>
      </c>
      <c r="T29" s="152">
        <f t="shared" si="3"/>
        <v>0</v>
      </c>
      <c r="U29" s="152">
        <f t="shared" si="6"/>
        <v>-148123.62000000002</v>
      </c>
      <c r="V29" s="150">
        <f t="shared" si="7"/>
        <v>129</v>
      </c>
      <c r="Y29" s="152"/>
    </row>
    <row r="30" spans="1:25" s="148" customFormat="1" ht="12">
      <c r="A30" s="144" t="s">
        <v>135</v>
      </c>
      <c r="B30" s="145">
        <v>42857</v>
      </c>
      <c r="C30" s="153" t="s">
        <v>335</v>
      </c>
      <c r="D30" s="154">
        <v>17668.42</v>
      </c>
      <c r="E30" s="155"/>
      <c r="F30" s="158"/>
      <c r="K30" s="145">
        <f>M30</f>
        <v>42857</v>
      </c>
      <c r="L30" s="145"/>
      <c r="M30" s="145">
        <f t="shared" si="0"/>
        <v>42857</v>
      </c>
      <c r="N30" s="145">
        <v>42857</v>
      </c>
      <c r="O30" s="151">
        <f t="shared" si="1"/>
        <v>0</v>
      </c>
      <c r="P30" s="151">
        <f t="shared" si="2"/>
        <v>0</v>
      </c>
      <c r="Q30" s="151">
        <f t="shared" si="4"/>
        <v>0</v>
      </c>
      <c r="R30" s="151">
        <f t="shared" si="5"/>
        <v>-30</v>
      </c>
      <c r="S30" s="150">
        <v>29</v>
      </c>
      <c r="T30" s="152">
        <f t="shared" si="3"/>
        <v>0</v>
      </c>
      <c r="U30" s="152">
        <f t="shared" si="6"/>
        <v>-530052.6</v>
      </c>
      <c r="V30" s="150">
        <f t="shared" si="7"/>
        <v>129</v>
      </c>
      <c r="Y30" s="152"/>
    </row>
    <row r="31" spans="1:25" s="148" customFormat="1" ht="12">
      <c r="A31" s="144" t="s">
        <v>136</v>
      </c>
      <c r="B31" s="145">
        <v>42831</v>
      </c>
      <c r="C31" s="153" t="s">
        <v>336</v>
      </c>
      <c r="D31" s="154">
        <v>508.2</v>
      </c>
      <c r="E31" s="155"/>
      <c r="F31" s="158"/>
      <c r="K31" s="145">
        <f>M31</f>
        <v>42850</v>
      </c>
      <c r="L31" s="145"/>
      <c r="M31" s="145">
        <f t="shared" si="0"/>
        <v>42850</v>
      </c>
      <c r="N31" s="145">
        <v>42850</v>
      </c>
      <c r="O31" s="151">
        <f t="shared" si="1"/>
        <v>0</v>
      </c>
      <c r="P31" s="151">
        <f t="shared" si="2"/>
        <v>0</v>
      </c>
      <c r="Q31" s="151">
        <f t="shared" si="4"/>
        <v>0</v>
      </c>
      <c r="R31" s="151">
        <f t="shared" si="5"/>
        <v>-30</v>
      </c>
      <c r="S31" s="150">
        <v>29</v>
      </c>
      <c r="T31" s="152">
        <f t="shared" si="3"/>
        <v>0</v>
      </c>
      <c r="U31" s="152">
        <f t="shared" si="6"/>
        <v>-15246</v>
      </c>
      <c r="V31" s="150">
        <f t="shared" si="7"/>
        <v>129</v>
      </c>
      <c r="Y31" s="152"/>
    </row>
    <row r="32" spans="1:25" s="148" customFormat="1" ht="12">
      <c r="A32" s="144" t="s">
        <v>137</v>
      </c>
      <c r="B32" s="145">
        <v>42837</v>
      </c>
      <c r="C32" s="153" t="s">
        <v>337</v>
      </c>
      <c r="D32" s="154">
        <v>598.22</v>
      </c>
      <c r="E32" s="155"/>
      <c r="F32" s="158"/>
      <c r="K32" s="145">
        <f>M32</f>
        <v>42844</v>
      </c>
      <c r="L32" s="145"/>
      <c r="M32" s="145">
        <f t="shared" si="0"/>
        <v>42844</v>
      </c>
      <c r="N32" s="145">
        <v>42844</v>
      </c>
      <c r="O32" s="151">
        <f t="shared" si="1"/>
        <v>0</v>
      </c>
      <c r="P32" s="151">
        <f t="shared" si="2"/>
        <v>0</v>
      </c>
      <c r="Q32" s="151">
        <f t="shared" si="4"/>
        <v>0</v>
      </c>
      <c r="R32" s="151">
        <f t="shared" si="5"/>
        <v>-30</v>
      </c>
      <c r="S32" s="150">
        <v>29</v>
      </c>
      <c r="T32" s="152">
        <f t="shared" si="3"/>
        <v>0</v>
      </c>
      <c r="U32" s="152">
        <f t="shared" si="6"/>
        <v>-17946.600000000002</v>
      </c>
      <c r="V32" s="150">
        <f t="shared" si="7"/>
        <v>129</v>
      </c>
      <c r="Y32" s="152"/>
    </row>
    <row r="33" spans="1:25" s="148" customFormat="1" ht="12">
      <c r="A33" s="144" t="s">
        <v>138</v>
      </c>
      <c r="B33" s="145">
        <v>42843</v>
      </c>
      <c r="C33" s="153" t="s">
        <v>338</v>
      </c>
      <c r="D33" s="154">
        <v>556.98</v>
      </c>
      <c r="E33" s="158"/>
      <c r="J33" s="145"/>
      <c r="K33" s="145">
        <f>M33</f>
        <v>42845</v>
      </c>
      <c r="L33" s="145"/>
      <c r="M33" s="145">
        <f t="shared" si="0"/>
        <v>42845</v>
      </c>
      <c r="N33" s="145">
        <v>42845</v>
      </c>
      <c r="O33" s="151">
        <f t="shared" si="1"/>
        <v>0</v>
      </c>
      <c r="P33" s="151">
        <f t="shared" si="2"/>
        <v>0</v>
      </c>
      <c r="Q33" s="151">
        <f t="shared" si="4"/>
        <v>0</v>
      </c>
      <c r="R33" s="151">
        <f t="shared" si="5"/>
        <v>-30</v>
      </c>
      <c r="S33" s="150">
        <v>29</v>
      </c>
      <c r="T33" s="152">
        <f t="shared" si="3"/>
        <v>0</v>
      </c>
      <c r="U33" s="152">
        <f t="shared" si="6"/>
        <v>-16709.4</v>
      </c>
      <c r="V33" s="150">
        <f t="shared" si="7"/>
        <v>129</v>
      </c>
      <c r="Y33" s="152"/>
    </row>
    <row r="34" spans="1:25" s="148" customFormat="1" ht="12">
      <c r="A34" s="144" t="s">
        <v>139</v>
      </c>
      <c r="B34" s="145">
        <v>42837</v>
      </c>
      <c r="C34" s="153" t="s">
        <v>339</v>
      </c>
      <c r="D34" s="154">
        <v>432.47</v>
      </c>
      <c r="E34" s="158"/>
      <c r="J34" s="145"/>
      <c r="K34" s="145">
        <f>M34</f>
        <v>42844</v>
      </c>
      <c r="L34" s="145"/>
      <c r="M34" s="145">
        <f t="shared" si="0"/>
        <v>42844</v>
      </c>
      <c r="N34" s="145">
        <v>42844</v>
      </c>
      <c r="O34" s="151">
        <f t="shared" si="1"/>
        <v>0</v>
      </c>
      <c r="P34" s="151">
        <f t="shared" si="2"/>
        <v>0</v>
      </c>
      <c r="Q34" s="151">
        <f t="shared" si="4"/>
        <v>0</v>
      </c>
      <c r="R34" s="151">
        <f t="shared" si="5"/>
        <v>-30</v>
      </c>
      <c r="S34" s="150">
        <v>29</v>
      </c>
      <c r="T34" s="152">
        <f t="shared" si="3"/>
        <v>0</v>
      </c>
      <c r="U34" s="152">
        <f>+R34*D34</f>
        <v>-12974.1</v>
      </c>
      <c r="V34" s="150">
        <f t="shared" si="7"/>
        <v>129</v>
      </c>
      <c r="Y34" s="152"/>
    </row>
    <row r="35" spans="1:25" s="148" customFormat="1" ht="12">
      <c r="A35" s="144" t="s">
        <v>140</v>
      </c>
      <c r="B35" s="145">
        <v>42855</v>
      </c>
      <c r="C35" s="153" t="s">
        <v>340</v>
      </c>
      <c r="D35" s="154">
        <v>520.13</v>
      </c>
      <c r="E35" s="155"/>
      <c r="F35" s="158"/>
      <c r="K35" s="145">
        <v>42872</v>
      </c>
      <c r="L35" s="145"/>
      <c r="M35" s="145">
        <f t="shared" si="0"/>
        <v>42886</v>
      </c>
      <c r="N35" s="145">
        <v>42886</v>
      </c>
      <c r="O35" s="151">
        <f t="shared" si="1"/>
        <v>14</v>
      </c>
      <c r="P35" s="151">
        <f t="shared" si="2"/>
        <v>0</v>
      </c>
      <c r="Q35" s="151">
        <f t="shared" si="4"/>
        <v>14</v>
      </c>
      <c r="R35" s="151">
        <f t="shared" si="5"/>
        <v>-16</v>
      </c>
      <c r="S35" s="150">
        <v>22</v>
      </c>
      <c r="T35" s="152">
        <f t="shared" si="3"/>
        <v>0</v>
      </c>
      <c r="U35" s="152">
        <f t="shared" si="6"/>
        <v>-8322.08</v>
      </c>
      <c r="V35" s="150">
        <f t="shared" si="7"/>
        <v>122</v>
      </c>
      <c r="Y35" s="152"/>
    </row>
    <row r="36" spans="1:25" s="148" customFormat="1" ht="12">
      <c r="A36" s="144" t="s">
        <v>141</v>
      </c>
      <c r="B36" s="145">
        <v>42829</v>
      </c>
      <c r="C36" s="153" t="s">
        <v>341</v>
      </c>
      <c r="D36" s="154">
        <v>369.73</v>
      </c>
      <c r="E36" s="155"/>
      <c r="F36" s="158"/>
      <c r="K36" s="145">
        <v>42872</v>
      </c>
      <c r="L36" s="145"/>
      <c r="M36" s="145">
        <f t="shared" si="0"/>
        <v>42874</v>
      </c>
      <c r="N36" s="145">
        <v>42874</v>
      </c>
      <c r="O36" s="151">
        <f t="shared" si="1"/>
        <v>2</v>
      </c>
      <c r="P36" s="151">
        <f t="shared" si="2"/>
        <v>0</v>
      </c>
      <c r="Q36" s="151">
        <f t="shared" si="4"/>
        <v>2</v>
      </c>
      <c r="R36" s="151">
        <f t="shared" si="5"/>
        <v>-28</v>
      </c>
      <c r="S36" s="150">
        <v>21</v>
      </c>
      <c r="T36" s="152">
        <f t="shared" si="3"/>
        <v>0</v>
      </c>
      <c r="U36" s="152">
        <f t="shared" si="6"/>
        <v>-10352.44</v>
      </c>
      <c r="V36" s="150">
        <f t="shared" si="7"/>
        <v>121</v>
      </c>
      <c r="Y36" s="152"/>
    </row>
    <row r="37" spans="1:25" s="148" customFormat="1" ht="12">
      <c r="A37" s="144" t="s">
        <v>142</v>
      </c>
      <c r="B37" s="145">
        <v>42855</v>
      </c>
      <c r="C37" s="153" t="s">
        <v>342</v>
      </c>
      <c r="D37" s="154">
        <v>256.2</v>
      </c>
      <c r="E37" s="155"/>
      <c r="F37" s="158"/>
      <c r="K37" s="145">
        <v>42872</v>
      </c>
      <c r="L37" s="145"/>
      <c r="M37" s="145">
        <f t="shared" si="0"/>
        <v>42874</v>
      </c>
      <c r="N37" s="145">
        <v>42874</v>
      </c>
      <c r="O37" s="151">
        <f t="shared" si="1"/>
        <v>2</v>
      </c>
      <c r="P37" s="151">
        <f t="shared" si="2"/>
        <v>0</v>
      </c>
      <c r="Q37" s="151">
        <f t="shared" si="4"/>
        <v>2</v>
      </c>
      <c r="R37" s="151">
        <f t="shared" si="5"/>
        <v>-28</v>
      </c>
      <c r="S37" s="150">
        <v>29</v>
      </c>
      <c r="T37" s="152">
        <f t="shared" si="3"/>
        <v>0</v>
      </c>
      <c r="U37" s="152">
        <f t="shared" si="6"/>
        <v>-7173.599999999999</v>
      </c>
      <c r="V37" s="150">
        <f t="shared" si="7"/>
        <v>129</v>
      </c>
      <c r="Y37" s="152"/>
    </row>
    <row r="38" spans="1:25" s="148" customFormat="1" ht="12">
      <c r="A38" s="144" t="s">
        <v>143</v>
      </c>
      <c r="B38" s="145">
        <v>42851</v>
      </c>
      <c r="C38" s="153" t="s">
        <v>343</v>
      </c>
      <c r="D38" s="154">
        <v>138.5</v>
      </c>
      <c r="E38" s="155"/>
      <c r="F38" s="158"/>
      <c r="K38" s="145">
        <v>42872</v>
      </c>
      <c r="L38" s="145"/>
      <c r="M38" s="145">
        <f t="shared" si="0"/>
        <v>42874</v>
      </c>
      <c r="N38" s="145">
        <v>42874</v>
      </c>
      <c r="O38" s="151">
        <f t="shared" si="1"/>
        <v>2</v>
      </c>
      <c r="P38" s="151">
        <f t="shared" si="2"/>
        <v>0</v>
      </c>
      <c r="Q38" s="151">
        <f t="shared" si="4"/>
        <v>2</v>
      </c>
      <c r="R38" s="151">
        <f t="shared" si="5"/>
        <v>-28</v>
      </c>
      <c r="S38" s="150">
        <v>22</v>
      </c>
      <c r="T38" s="152">
        <f t="shared" si="3"/>
        <v>0</v>
      </c>
      <c r="U38" s="152">
        <f t="shared" si="6"/>
        <v>-3878</v>
      </c>
      <c r="V38" s="150">
        <f t="shared" si="7"/>
        <v>122</v>
      </c>
      <c r="Y38" s="152"/>
    </row>
    <row r="39" spans="1:25" s="148" customFormat="1" ht="12">
      <c r="A39" s="144" t="s">
        <v>144</v>
      </c>
      <c r="B39" s="145">
        <v>42851</v>
      </c>
      <c r="C39" s="153" t="s">
        <v>344</v>
      </c>
      <c r="D39" s="154">
        <v>6.17</v>
      </c>
      <c r="E39" s="155"/>
      <c r="F39" s="158"/>
      <c r="K39" s="145">
        <v>42872</v>
      </c>
      <c r="L39" s="145"/>
      <c r="M39" s="145">
        <f t="shared" si="0"/>
        <v>42874</v>
      </c>
      <c r="N39" s="145">
        <v>42874</v>
      </c>
      <c r="O39" s="151">
        <f t="shared" si="1"/>
        <v>2</v>
      </c>
      <c r="P39" s="151">
        <f t="shared" si="2"/>
        <v>0</v>
      </c>
      <c r="Q39" s="151">
        <f t="shared" si="4"/>
        <v>2</v>
      </c>
      <c r="R39" s="151">
        <f t="shared" si="5"/>
        <v>-28</v>
      </c>
      <c r="S39" s="150">
        <v>22</v>
      </c>
      <c r="T39" s="152">
        <f t="shared" si="3"/>
        <v>0</v>
      </c>
      <c r="U39" s="152">
        <f t="shared" si="6"/>
        <v>-172.76</v>
      </c>
      <c r="V39" s="150">
        <f t="shared" si="7"/>
        <v>122</v>
      </c>
      <c r="Y39" s="152"/>
    </row>
    <row r="40" spans="1:25" s="148" customFormat="1" ht="12">
      <c r="A40" s="144" t="s">
        <v>145</v>
      </c>
      <c r="B40" s="145">
        <v>42856</v>
      </c>
      <c r="C40" s="153" t="s">
        <v>345</v>
      </c>
      <c r="D40" s="154">
        <v>32.28</v>
      </c>
      <c r="E40" s="155"/>
      <c r="F40" s="158"/>
      <c r="K40" s="145">
        <v>42872</v>
      </c>
      <c r="L40" s="145"/>
      <c r="M40" s="145">
        <f t="shared" si="0"/>
        <v>42874</v>
      </c>
      <c r="N40" s="145">
        <v>42874</v>
      </c>
      <c r="O40" s="151">
        <f t="shared" si="1"/>
        <v>2</v>
      </c>
      <c r="P40" s="151">
        <f t="shared" si="2"/>
        <v>0</v>
      </c>
      <c r="Q40" s="151">
        <f t="shared" si="4"/>
        <v>2</v>
      </c>
      <c r="R40" s="151">
        <f t="shared" si="5"/>
        <v>-28</v>
      </c>
      <c r="S40" s="150">
        <v>29</v>
      </c>
      <c r="T40" s="152">
        <f t="shared" si="3"/>
        <v>0</v>
      </c>
      <c r="U40" s="152">
        <f t="shared" si="6"/>
        <v>-903.84</v>
      </c>
      <c r="V40" s="150">
        <f t="shared" si="7"/>
        <v>129</v>
      </c>
      <c r="Y40" s="152"/>
    </row>
    <row r="41" spans="1:25" s="148" customFormat="1" ht="12">
      <c r="A41" s="144" t="s">
        <v>146</v>
      </c>
      <c r="B41" s="145">
        <v>42856</v>
      </c>
      <c r="C41" s="153" t="s">
        <v>346</v>
      </c>
      <c r="D41" s="154">
        <v>198.39</v>
      </c>
      <c r="E41" s="155"/>
      <c r="F41" s="158"/>
      <c r="K41" s="145">
        <v>42872</v>
      </c>
      <c r="L41" s="145"/>
      <c r="M41" s="145">
        <f t="shared" si="0"/>
        <v>42874</v>
      </c>
      <c r="N41" s="145">
        <v>42874</v>
      </c>
      <c r="O41" s="151">
        <f t="shared" si="1"/>
        <v>2</v>
      </c>
      <c r="P41" s="151">
        <f t="shared" si="2"/>
        <v>0</v>
      </c>
      <c r="Q41" s="151">
        <f t="shared" si="4"/>
        <v>2</v>
      </c>
      <c r="R41" s="151">
        <f t="shared" si="5"/>
        <v>-28</v>
      </c>
      <c r="S41" s="150">
        <v>29</v>
      </c>
      <c r="T41" s="152">
        <f t="shared" si="3"/>
        <v>0</v>
      </c>
      <c r="U41" s="152">
        <f t="shared" si="6"/>
        <v>-5554.92</v>
      </c>
      <c r="V41" s="150">
        <f t="shared" si="7"/>
        <v>129</v>
      </c>
      <c r="Y41" s="152"/>
    </row>
    <row r="42" spans="1:25" s="148" customFormat="1" ht="12">
      <c r="A42" s="144" t="s">
        <v>147</v>
      </c>
      <c r="B42" s="145">
        <v>42842</v>
      </c>
      <c r="C42" s="153" t="s">
        <v>347</v>
      </c>
      <c r="D42" s="154">
        <v>407.23</v>
      </c>
      <c r="E42" s="155"/>
      <c r="F42" s="158"/>
      <c r="K42" s="145">
        <f aca="true" t="shared" si="8" ref="K42:K47">M42</f>
        <v>42844</v>
      </c>
      <c r="L42" s="145"/>
      <c r="M42" s="145">
        <f t="shared" si="0"/>
        <v>42844</v>
      </c>
      <c r="N42" s="145">
        <v>42844</v>
      </c>
      <c r="O42" s="151">
        <f t="shared" si="1"/>
        <v>0</v>
      </c>
      <c r="P42" s="151">
        <f t="shared" si="2"/>
        <v>0</v>
      </c>
      <c r="Q42" s="151">
        <f t="shared" si="4"/>
        <v>0</v>
      </c>
      <c r="R42" s="151">
        <f t="shared" si="5"/>
        <v>-30</v>
      </c>
      <c r="S42" s="150">
        <v>29</v>
      </c>
      <c r="T42" s="152">
        <f t="shared" si="3"/>
        <v>0</v>
      </c>
      <c r="U42" s="152">
        <f t="shared" si="6"/>
        <v>-12216.900000000001</v>
      </c>
      <c r="V42" s="150">
        <f t="shared" si="7"/>
        <v>129</v>
      </c>
      <c r="Y42" s="152"/>
    </row>
    <row r="43" spans="1:25" s="148" customFormat="1" ht="12">
      <c r="A43" s="144" t="s">
        <v>148</v>
      </c>
      <c r="B43" s="145">
        <v>42842</v>
      </c>
      <c r="C43" s="153" t="s">
        <v>348</v>
      </c>
      <c r="D43" s="154">
        <v>19.74</v>
      </c>
      <c r="E43" s="155"/>
      <c r="F43" s="158"/>
      <c r="K43" s="145">
        <f t="shared" si="8"/>
        <v>42850</v>
      </c>
      <c r="L43" s="145"/>
      <c r="M43" s="145">
        <f t="shared" si="0"/>
        <v>42850</v>
      </c>
      <c r="N43" s="145">
        <v>42850</v>
      </c>
      <c r="O43" s="151">
        <f t="shared" si="1"/>
        <v>0</v>
      </c>
      <c r="P43" s="151">
        <f t="shared" si="2"/>
        <v>0</v>
      </c>
      <c r="Q43" s="151">
        <f t="shared" si="4"/>
        <v>0</v>
      </c>
      <c r="R43" s="151">
        <f t="shared" si="5"/>
        <v>-30</v>
      </c>
      <c r="S43" s="150">
        <v>29</v>
      </c>
      <c r="T43" s="152">
        <f t="shared" si="3"/>
        <v>0</v>
      </c>
      <c r="U43" s="152">
        <f t="shared" si="6"/>
        <v>-592.1999999999999</v>
      </c>
      <c r="V43" s="150">
        <f t="shared" si="7"/>
        <v>129</v>
      </c>
      <c r="Y43" s="152"/>
    </row>
    <row r="44" spans="1:25" s="148" customFormat="1" ht="12">
      <c r="A44" s="144" t="s">
        <v>149</v>
      </c>
      <c r="B44" s="145">
        <v>42842</v>
      </c>
      <c r="C44" s="153" t="s">
        <v>349</v>
      </c>
      <c r="D44" s="154">
        <v>17.92</v>
      </c>
      <c r="E44" s="155"/>
      <c r="F44" s="158"/>
      <c r="K44" s="145">
        <f t="shared" si="8"/>
        <v>42850</v>
      </c>
      <c r="L44" s="145"/>
      <c r="M44" s="145">
        <f t="shared" si="0"/>
        <v>42850</v>
      </c>
      <c r="N44" s="145">
        <v>42850</v>
      </c>
      <c r="O44" s="151">
        <f t="shared" si="1"/>
        <v>0</v>
      </c>
      <c r="P44" s="151">
        <f t="shared" si="2"/>
        <v>0</v>
      </c>
      <c r="Q44" s="151">
        <f t="shared" si="4"/>
        <v>0</v>
      </c>
      <c r="R44" s="151">
        <f t="shared" si="5"/>
        <v>-30</v>
      </c>
      <c r="S44" s="150">
        <v>29</v>
      </c>
      <c r="T44" s="152">
        <f t="shared" si="3"/>
        <v>0</v>
      </c>
      <c r="U44" s="152">
        <f t="shared" si="6"/>
        <v>-537.6</v>
      </c>
      <c r="V44" s="150">
        <f t="shared" si="7"/>
        <v>129</v>
      </c>
      <c r="Y44" s="152"/>
    </row>
    <row r="45" spans="1:25" s="148" customFormat="1" ht="12">
      <c r="A45" s="144" t="s">
        <v>150</v>
      </c>
      <c r="B45" s="145">
        <v>42842</v>
      </c>
      <c r="C45" s="153" t="s">
        <v>350</v>
      </c>
      <c r="D45" s="154">
        <v>58.72</v>
      </c>
      <c r="E45" s="155"/>
      <c r="F45" s="158"/>
      <c r="K45" s="145">
        <f t="shared" si="8"/>
        <v>42850</v>
      </c>
      <c r="L45" s="145"/>
      <c r="M45" s="145">
        <f t="shared" si="0"/>
        <v>42850</v>
      </c>
      <c r="N45" s="145">
        <v>42850</v>
      </c>
      <c r="O45" s="151">
        <f t="shared" si="1"/>
        <v>0</v>
      </c>
      <c r="P45" s="151">
        <f t="shared" si="2"/>
        <v>0</v>
      </c>
      <c r="Q45" s="151">
        <f t="shared" si="4"/>
        <v>0</v>
      </c>
      <c r="R45" s="151">
        <f t="shared" si="5"/>
        <v>-30</v>
      </c>
      <c r="S45" s="150">
        <v>29</v>
      </c>
      <c r="T45" s="152">
        <f t="shared" si="3"/>
        <v>0</v>
      </c>
      <c r="U45" s="152">
        <f t="shared" si="6"/>
        <v>-1761.6</v>
      </c>
      <c r="V45" s="150">
        <f t="shared" si="7"/>
        <v>129</v>
      </c>
      <c r="Y45" s="152"/>
    </row>
    <row r="46" spans="1:25" s="148" customFormat="1" ht="12">
      <c r="A46" s="144" t="s">
        <v>151</v>
      </c>
      <c r="B46" s="145">
        <v>42842</v>
      </c>
      <c r="C46" s="153" t="s">
        <v>351</v>
      </c>
      <c r="D46" s="154">
        <v>63.53</v>
      </c>
      <c r="E46" s="155"/>
      <c r="F46" s="158"/>
      <c r="K46" s="145">
        <f t="shared" si="8"/>
        <v>42850</v>
      </c>
      <c r="L46" s="145"/>
      <c r="M46" s="145">
        <f t="shared" si="0"/>
        <v>42850</v>
      </c>
      <c r="N46" s="145">
        <v>42850</v>
      </c>
      <c r="O46" s="151">
        <f t="shared" si="1"/>
        <v>0</v>
      </c>
      <c r="P46" s="151">
        <f t="shared" si="2"/>
        <v>0</v>
      </c>
      <c r="Q46" s="151">
        <f t="shared" si="4"/>
        <v>0</v>
      </c>
      <c r="R46" s="151">
        <f t="shared" si="5"/>
        <v>-30</v>
      </c>
      <c r="S46" s="150">
        <v>29</v>
      </c>
      <c r="T46" s="152">
        <f t="shared" si="3"/>
        <v>0</v>
      </c>
      <c r="U46" s="152">
        <f t="shared" si="6"/>
        <v>-1905.9</v>
      </c>
      <c r="V46" s="150">
        <f t="shared" si="7"/>
        <v>129</v>
      </c>
      <c r="Y46" s="152"/>
    </row>
    <row r="47" spans="1:25" s="148" customFormat="1" ht="12">
      <c r="A47" s="144" t="s">
        <v>152</v>
      </c>
      <c r="B47" s="145">
        <v>42843</v>
      </c>
      <c r="C47" s="153" t="s">
        <v>352</v>
      </c>
      <c r="D47" s="154">
        <v>16.61</v>
      </c>
      <c r="E47" s="155"/>
      <c r="F47" s="158"/>
      <c r="K47" s="145">
        <f t="shared" si="8"/>
        <v>42851</v>
      </c>
      <c r="L47" s="145"/>
      <c r="M47" s="145">
        <f t="shared" si="0"/>
        <v>42851</v>
      </c>
      <c r="N47" s="145">
        <v>42851</v>
      </c>
      <c r="O47" s="151">
        <f t="shared" si="1"/>
        <v>0</v>
      </c>
      <c r="P47" s="151">
        <f t="shared" si="2"/>
        <v>0</v>
      </c>
      <c r="Q47" s="151">
        <f t="shared" si="4"/>
        <v>0</v>
      </c>
      <c r="R47" s="151">
        <f t="shared" si="5"/>
        <v>-30</v>
      </c>
      <c r="S47" s="150">
        <v>29</v>
      </c>
      <c r="T47" s="152">
        <f t="shared" si="3"/>
        <v>0</v>
      </c>
      <c r="U47" s="152">
        <f t="shared" si="6"/>
        <v>-498.29999999999995</v>
      </c>
      <c r="V47" s="150">
        <f t="shared" si="7"/>
        <v>129</v>
      </c>
      <c r="Y47" s="152"/>
    </row>
    <row r="48" spans="1:25" s="148" customFormat="1" ht="12">
      <c r="A48" s="144" t="s">
        <v>153</v>
      </c>
      <c r="B48" s="145">
        <v>42830</v>
      </c>
      <c r="C48" s="153" t="s">
        <v>353</v>
      </c>
      <c r="D48" s="154">
        <v>132.01</v>
      </c>
      <c r="E48" s="155"/>
      <c r="F48" s="158"/>
      <c r="K48" s="145">
        <v>42872</v>
      </c>
      <c r="L48" s="145"/>
      <c r="M48" s="145">
        <f t="shared" si="0"/>
        <v>42901</v>
      </c>
      <c r="N48" s="145">
        <v>42901</v>
      </c>
      <c r="O48" s="151">
        <f t="shared" si="1"/>
        <v>29</v>
      </c>
      <c r="P48" s="151">
        <f t="shared" si="2"/>
        <v>0</v>
      </c>
      <c r="Q48" s="151">
        <f t="shared" si="4"/>
        <v>29</v>
      </c>
      <c r="R48" s="151">
        <f t="shared" si="5"/>
        <v>-1</v>
      </c>
      <c r="S48" s="150">
        <v>21</v>
      </c>
      <c r="T48" s="152">
        <f t="shared" si="3"/>
        <v>0</v>
      </c>
      <c r="U48" s="152">
        <f t="shared" si="6"/>
        <v>-132.01</v>
      </c>
      <c r="V48" s="150">
        <f t="shared" si="7"/>
        <v>121</v>
      </c>
      <c r="Y48" s="152"/>
    </row>
    <row r="49" spans="1:25" s="148" customFormat="1" ht="12">
      <c r="A49" s="144" t="s">
        <v>154</v>
      </c>
      <c r="B49" s="145">
        <v>42853</v>
      </c>
      <c r="C49" s="153" t="s">
        <v>354</v>
      </c>
      <c r="D49" s="154">
        <v>75.38</v>
      </c>
      <c r="E49" s="155"/>
      <c r="F49" s="158"/>
      <c r="K49" s="145">
        <f>M49</f>
        <v>42863</v>
      </c>
      <c r="L49" s="145"/>
      <c r="M49" s="145">
        <f t="shared" si="0"/>
        <v>42863</v>
      </c>
      <c r="N49" s="145">
        <v>42863</v>
      </c>
      <c r="O49" s="151">
        <f t="shared" si="1"/>
        <v>0</v>
      </c>
      <c r="P49" s="151">
        <f t="shared" si="2"/>
        <v>0</v>
      </c>
      <c r="Q49" s="151">
        <f t="shared" si="4"/>
        <v>0</v>
      </c>
      <c r="R49" s="151">
        <f t="shared" si="5"/>
        <v>-30</v>
      </c>
      <c r="S49" s="150">
        <v>22</v>
      </c>
      <c r="T49" s="152">
        <f t="shared" si="3"/>
        <v>0</v>
      </c>
      <c r="U49" s="152">
        <f t="shared" si="6"/>
        <v>-2261.3999999999996</v>
      </c>
      <c r="V49" s="150">
        <f t="shared" si="7"/>
        <v>122</v>
      </c>
      <c r="Y49" s="152"/>
    </row>
    <row r="50" spans="1:25" s="148" customFormat="1" ht="12">
      <c r="A50" s="144" t="s">
        <v>155</v>
      </c>
      <c r="B50" s="145">
        <v>42859</v>
      </c>
      <c r="C50" s="153" t="s">
        <v>355</v>
      </c>
      <c r="D50" s="154">
        <v>73.19</v>
      </c>
      <c r="E50" s="155"/>
      <c r="F50" s="158"/>
      <c r="K50" s="145">
        <f aca="true" t="shared" si="9" ref="K50:K55">M50</f>
        <v>42872</v>
      </c>
      <c r="L50" s="145"/>
      <c r="M50" s="145">
        <f t="shared" si="0"/>
        <v>42872</v>
      </c>
      <c r="N50" s="145">
        <v>42872</v>
      </c>
      <c r="O50" s="151">
        <f t="shared" si="1"/>
        <v>0</v>
      </c>
      <c r="P50" s="151">
        <f t="shared" si="2"/>
        <v>0</v>
      </c>
      <c r="Q50" s="151">
        <f t="shared" si="4"/>
        <v>0</v>
      </c>
      <c r="R50" s="151">
        <f t="shared" si="5"/>
        <v>-30</v>
      </c>
      <c r="S50" s="150">
        <v>22</v>
      </c>
      <c r="T50" s="152">
        <f t="shared" si="3"/>
        <v>0</v>
      </c>
      <c r="U50" s="152">
        <f t="shared" si="6"/>
        <v>-2195.7</v>
      </c>
      <c r="V50" s="150">
        <f t="shared" si="7"/>
        <v>122</v>
      </c>
      <c r="Y50" s="152"/>
    </row>
    <row r="51" spans="1:25" s="148" customFormat="1" ht="12">
      <c r="A51" s="144" t="s">
        <v>156</v>
      </c>
      <c r="B51" s="145">
        <v>42864</v>
      </c>
      <c r="C51" s="153" t="s">
        <v>356</v>
      </c>
      <c r="D51" s="154">
        <v>-73.19</v>
      </c>
      <c r="E51" s="155"/>
      <c r="F51" s="158"/>
      <c r="K51" s="145">
        <f t="shared" si="9"/>
        <v>42863</v>
      </c>
      <c r="L51" s="145"/>
      <c r="M51" s="145">
        <f t="shared" si="0"/>
        <v>42863</v>
      </c>
      <c r="N51" s="145">
        <v>42863</v>
      </c>
      <c r="O51" s="151">
        <f t="shared" si="1"/>
        <v>0</v>
      </c>
      <c r="P51" s="151">
        <f t="shared" si="2"/>
        <v>0</v>
      </c>
      <c r="Q51" s="151">
        <f t="shared" si="4"/>
        <v>0</v>
      </c>
      <c r="R51" s="151">
        <f t="shared" si="5"/>
        <v>-30</v>
      </c>
      <c r="S51" s="150">
        <v>22</v>
      </c>
      <c r="T51" s="152">
        <f t="shared" si="3"/>
        <v>0</v>
      </c>
      <c r="U51" s="152">
        <f t="shared" si="6"/>
        <v>2195.7</v>
      </c>
      <c r="V51" s="150">
        <f t="shared" si="7"/>
        <v>122</v>
      </c>
      <c r="Y51" s="152"/>
    </row>
    <row r="52" spans="1:25" s="148" customFormat="1" ht="12">
      <c r="A52" s="144" t="s">
        <v>157</v>
      </c>
      <c r="B52" s="145">
        <v>42855</v>
      </c>
      <c r="C52" s="153" t="s">
        <v>357</v>
      </c>
      <c r="D52" s="154">
        <v>1668.35</v>
      </c>
      <c r="E52" s="155"/>
      <c r="F52" s="158"/>
      <c r="K52" s="145">
        <f t="shared" si="9"/>
        <v>42858</v>
      </c>
      <c r="L52" s="145"/>
      <c r="M52" s="145">
        <f t="shared" si="0"/>
        <v>42858</v>
      </c>
      <c r="N52" s="145">
        <v>42858</v>
      </c>
      <c r="O52" s="151">
        <f t="shared" si="1"/>
        <v>0</v>
      </c>
      <c r="P52" s="151">
        <f t="shared" si="2"/>
        <v>0</v>
      </c>
      <c r="Q52" s="151">
        <f t="shared" si="4"/>
        <v>0</v>
      </c>
      <c r="R52" s="151">
        <f t="shared" si="5"/>
        <v>-30</v>
      </c>
      <c r="S52" s="150">
        <v>29</v>
      </c>
      <c r="T52" s="152">
        <f t="shared" si="3"/>
        <v>0</v>
      </c>
      <c r="U52" s="152">
        <f t="shared" si="6"/>
        <v>-50050.5</v>
      </c>
      <c r="V52" s="150">
        <f t="shared" si="7"/>
        <v>129</v>
      </c>
      <c r="Y52" s="152"/>
    </row>
    <row r="53" spans="1:25" s="148" customFormat="1" ht="12">
      <c r="A53" s="144" t="s">
        <v>158</v>
      </c>
      <c r="B53" s="145">
        <v>42886</v>
      </c>
      <c r="C53" s="153" t="s">
        <v>358</v>
      </c>
      <c r="D53" s="154">
        <v>408.89</v>
      </c>
      <c r="E53" s="155"/>
      <c r="F53" s="158"/>
      <c r="K53" s="145">
        <f t="shared" si="9"/>
        <v>42862</v>
      </c>
      <c r="L53" s="145"/>
      <c r="M53" s="145">
        <f t="shared" si="0"/>
        <v>42862</v>
      </c>
      <c r="N53" s="145">
        <v>42862</v>
      </c>
      <c r="O53" s="151">
        <f t="shared" si="1"/>
        <v>0</v>
      </c>
      <c r="P53" s="151">
        <f t="shared" si="2"/>
        <v>0</v>
      </c>
      <c r="Q53" s="151">
        <f t="shared" si="4"/>
        <v>0</v>
      </c>
      <c r="R53" s="151">
        <f t="shared" si="5"/>
        <v>-30</v>
      </c>
      <c r="S53" s="150">
        <v>29</v>
      </c>
      <c r="T53" s="152">
        <f t="shared" si="3"/>
        <v>0</v>
      </c>
      <c r="U53" s="152">
        <f t="shared" si="6"/>
        <v>-12266.699999999999</v>
      </c>
      <c r="V53" s="150">
        <f t="shared" si="7"/>
        <v>129</v>
      </c>
      <c r="Y53" s="152"/>
    </row>
    <row r="54" spans="1:25" s="148" customFormat="1" ht="12">
      <c r="A54" s="144" t="s">
        <v>159</v>
      </c>
      <c r="B54" s="145">
        <v>42855</v>
      </c>
      <c r="C54" s="153" t="s">
        <v>359</v>
      </c>
      <c r="D54" s="154">
        <v>1108.17</v>
      </c>
      <c r="E54" s="155"/>
      <c r="F54" s="158"/>
      <c r="K54" s="145">
        <f t="shared" si="9"/>
        <v>42858</v>
      </c>
      <c r="L54" s="145"/>
      <c r="M54" s="145">
        <f t="shared" si="0"/>
        <v>42858</v>
      </c>
      <c r="N54" s="145">
        <v>42858</v>
      </c>
      <c r="O54" s="151">
        <f t="shared" si="1"/>
        <v>0</v>
      </c>
      <c r="P54" s="151">
        <f t="shared" si="2"/>
        <v>0</v>
      </c>
      <c r="Q54" s="151">
        <f t="shared" si="4"/>
        <v>0</v>
      </c>
      <c r="R54" s="151">
        <f t="shared" si="5"/>
        <v>-30</v>
      </c>
      <c r="S54" s="150">
        <v>29</v>
      </c>
      <c r="T54" s="152">
        <f t="shared" si="3"/>
        <v>0</v>
      </c>
      <c r="U54" s="152">
        <f t="shared" si="6"/>
        <v>-33245.100000000006</v>
      </c>
      <c r="V54" s="150">
        <f t="shared" si="7"/>
        <v>129</v>
      </c>
      <c r="Y54" s="152"/>
    </row>
    <row r="55" spans="1:25" s="148" customFormat="1" ht="12">
      <c r="A55" s="144" t="s">
        <v>160</v>
      </c>
      <c r="B55" s="145">
        <v>42837</v>
      </c>
      <c r="C55" s="153" t="s">
        <v>360</v>
      </c>
      <c r="D55" s="154">
        <v>229.86</v>
      </c>
      <c r="E55" s="155"/>
      <c r="F55" s="158"/>
      <c r="K55" s="145">
        <f t="shared" si="9"/>
        <v>42844</v>
      </c>
      <c r="L55" s="145"/>
      <c r="M55" s="145">
        <f t="shared" si="0"/>
        <v>42844</v>
      </c>
      <c r="N55" s="145">
        <v>42844</v>
      </c>
      <c r="O55" s="151">
        <f t="shared" si="1"/>
        <v>0</v>
      </c>
      <c r="P55" s="151">
        <f t="shared" si="2"/>
        <v>0</v>
      </c>
      <c r="Q55" s="151">
        <f t="shared" si="4"/>
        <v>0</v>
      </c>
      <c r="R55" s="151">
        <f t="shared" si="5"/>
        <v>-30</v>
      </c>
      <c r="S55" s="150">
        <v>29</v>
      </c>
      <c r="T55" s="152">
        <f t="shared" si="3"/>
        <v>0</v>
      </c>
      <c r="U55" s="152">
        <f t="shared" si="6"/>
        <v>-6895.8</v>
      </c>
      <c r="V55" s="150">
        <f t="shared" si="7"/>
        <v>129</v>
      </c>
      <c r="Y55" s="152"/>
    </row>
    <row r="56" spans="1:25" s="148" customFormat="1" ht="12">
      <c r="A56" s="144" t="s">
        <v>161</v>
      </c>
      <c r="B56" s="145">
        <v>42855</v>
      </c>
      <c r="C56" s="153" t="s">
        <v>361</v>
      </c>
      <c r="D56" s="154">
        <v>480</v>
      </c>
      <c r="E56" s="155"/>
      <c r="F56" s="158"/>
      <c r="K56" s="145">
        <v>42877</v>
      </c>
      <c r="L56" s="145"/>
      <c r="M56" s="145">
        <f t="shared" si="0"/>
        <v>42885</v>
      </c>
      <c r="N56" s="145">
        <v>42885</v>
      </c>
      <c r="O56" s="151">
        <f t="shared" si="1"/>
        <v>8</v>
      </c>
      <c r="P56" s="151">
        <f t="shared" si="2"/>
        <v>0</v>
      </c>
      <c r="Q56" s="151">
        <f t="shared" si="4"/>
        <v>8</v>
      </c>
      <c r="R56" s="151">
        <f t="shared" si="5"/>
        <v>-22</v>
      </c>
      <c r="S56" s="150">
        <v>29</v>
      </c>
      <c r="T56" s="152">
        <f t="shared" si="3"/>
        <v>0</v>
      </c>
      <c r="U56" s="152">
        <f t="shared" si="6"/>
        <v>-10560</v>
      </c>
      <c r="V56" s="150">
        <f t="shared" si="7"/>
        <v>129</v>
      </c>
      <c r="Y56" s="152"/>
    </row>
    <row r="57" spans="1:25" s="148" customFormat="1" ht="12">
      <c r="A57" s="144" t="s">
        <v>162</v>
      </c>
      <c r="B57" s="145">
        <v>42855</v>
      </c>
      <c r="C57" s="153" t="s">
        <v>362</v>
      </c>
      <c r="D57" s="154">
        <v>119.19</v>
      </c>
      <c r="E57" s="155"/>
      <c r="F57" s="158"/>
      <c r="K57" s="145">
        <f>M57</f>
        <v>42858</v>
      </c>
      <c r="L57" s="145"/>
      <c r="M57" s="145">
        <f t="shared" si="0"/>
        <v>42858</v>
      </c>
      <c r="N57" s="145">
        <v>42858</v>
      </c>
      <c r="O57" s="151">
        <f t="shared" si="1"/>
        <v>0</v>
      </c>
      <c r="P57" s="151">
        <f t="shared" si="2"/>
        <v>0</v>
      </c>
      <c r="Q57" s="151">
        <f t="shared" si="4"/>
        <v>0</v>
      </c>
      <c r="R57" s="151">
        <f t="shared" si="5"/>
        <v>-30</v>
      </c>
      <c r="S57" s="150">
        <v>29</v>
      </c>
      <c r="T57" s="152">
        <f t="shared" si="3"/>
        <v>0</v>
      </c>
      <c r="U57" s="152">
        <f t="shared" si="6"/>
        <v>-3575.7</v>
      </c>
      <c r="V57" s="150">
        <f t="shared" si="7"/>
        <v>129</v>
      </c>
      <c r="Y57" s="152"/>
    </row>
    <row r="58" spans="1:25" s="148" customFormat="1" ht="12">
      <c r="A58" s="144" t="s">
        <v>163</v>
      </c>
      <c r="B58" s="145">
        <v>42852</v>
      </c>
      <c r="C58" s="153" t="s">
        <v>363</v>
      </c>
      <c r="D58" s="154">
        <v>82.51</v>
      </c>
      <c r="E58" s="155"/>
      <c r="F58" s="158"/>
      <c r="K58" s="145">
        <v>42877</v>
      </c>
      <c r="L58" s="145"/>
      <c r="M58" s="145">
        <f t="shared" si="0"/>
        <v>42886</v>
      </c>
      <c r="N58" s="145">
        <v>42886</v>
      </c>
      <c r="O58" s="151">
        <f t="shared" si="1"/>
        <v>9</v>
      </c>
      <c r="P58" s="151">
        <f t="shared" si="2"/>
        <v>0</v>
      </c>
      <c r="Q58" s="151">
        <f t="shared" si="4"/>
        <v>9</v>
      </c>
      <c r="R58" s="151">
        <f t="shared" si="5"/>
        <v>-21</v>
      </c>
      <c r="S58" s="150">
        <v>29</v>
      </c>
      <c r="T58" s="152">
        <f t="shared" si="3"/>
        <v>0</v>
      </c>
      <c r="U58" s="152">
        <f t="shared" si="6"/>
        <v>-1732.71</v>
      </c>
      <c r="V58" s="150">
        <f t="shared" si="7"/>
        <v>129</v>
      </c>
      <c r="Y58" s="152"/>
    </row>
    <row r="59" spans="1:25" s="148" customFormat="1" ht="12">
      <c r="A59" s="144" t="s">
        <v>164</v>
      </c>
      <c r="B59" s="145">
        <v>42856</v>
      </c>
      <c r="C59" s="153" t="s">
        <v>364</v>
      </c>
      <c r="D59" s="154">
        <v>56.86</v>
      </c>
      <c r="E59" s="155"/>
      <c r="F59" s="158"/>
      <c r="K59" s="145">
        <f>M59</f>
        <v>42857</v>
      </c>
      <c r="L59" s="145"/>
      <c r="M59" s="145">
        <f aca="true" t="shared" si="10" ref="M59:M114">+N59</f>
        <v>42857</v>
      </c>
      <c r="N59" s="145">
        <v>42857</v>
      </c>
      <c r="O59" s="151">
        <f aca="true" t="shared" si="11" ref="O59:O114">+M59-K59</f>
        <v>0</v>
      </c>
      <c r="P59" s="151">
        <f aca="true" t="shared" si="12" ref="P59:P114">+N59-M59</f>
        <v>0</v>
      </c>
      <c r="Q59" s="151">
        <f aca="true" t="shared" si="13" ref="Q59:Q114">+N59-K59</f>
        <v>0</v>
      </c>
      <c r="R59" s="151">
        <f aca="true" t="shared" si="14" ref="R59:R114">+Q59-30</f>
        <v>-30</v>
      </c>
      <c r="S59" s="150">
        <v>21</v>
      </c>
      <c r="T59" s="152">
        <f aca="true" t="shared" si="15" ref="T59:T114">+P59*D59</f>
        <v>0</v>
      </c>
      <c r="U59" s="152">
        <f t="shared" si="6"/>
        <v>-1705.8</v>
      </c>
      <c r="V59" s="150">
        <f t="shared" si="7"/>
        <v>121</v>
      </c>
      <c r="Y59" s="152"/>
    </row>
    <row r="60" spans="1:25" s="148" customFormat="1" ht="12">
      <c r="A60" s="144" t="s">
        <v>165</v>
      </c>
      <c r="B60" s="145">
        <v>42848</v>
      </c>
      <c r="C60" s="153" t="s">
        <v>365</v>
      </c>
      <c r="D60" s="154">
        <v>165.87</v>
      </c>
      <c r="E60" s="155"/>
      <c r="F60" s="158"/>
      <c r="K60" s="145">
        <v>42877</v>
      </c>
      <c r="L60" s="145"/>
      <c r="M60" s="145">
        <f t="shared" si="10"/>
        <v>42886</v>
      </c>
      <c r="N60" s="145">
        <v>42886</v>
      </c>
      <c r="O60" s="151">
        <f t="shared" si="11"/>
        <v>9</v>
      </c>
      <c r="P60" s="151">
        <f t="shared" si="12"/>
        <v>0</v>
      </c>
      <c r="Q60" s="151">
        <f t="shared" si="13"/>
        <v>9</v>
      </c>
      <c r="R60" s="151">
        <f t="shared" si="14"/>
        <v>-21</v>
      </c>
      <c r="S60" s="150">
        <v>29</v>
      </c>
      <c r="T60" s="152">
        <f t="shared" si="15"/>
        <v>0</v>
      </c>
      <c r="U60" s="152">
        <f aca="true" t="shared" si="16" ref="U60:U114">+R60*D60</f>
        <v>-3483.27</v>
      </c>
      <c r="V60" s="150">
        <f aca="true" t="shared" si="17" ref="V60:V114">IF(P60&gt;30,200+S60,100+S60)</f>
        <v>129</v>
      </c>
      <c r="Y60" s="152"/>
    </row>
    <row r="61" spans="1:25" s="148" customFormat="1" ht="12">
      <c r="A61" s="144" t="s">
        <v>166</v>
      </c>
      <c r="B61" s="145">
        <v>42855</v>
      </c>
      <c r="C61" s="153" t="s">
        <v>366</v>
      </c>
      <c r="D61" s="154">
        <v>1762.78</v>
      </c>
      <c r="E61" s="155"/>
      <c r="F61" s="158"/>
      <c r="K61" s="145">
        <v>42877</v>
      </c>
      <c r="L61" s="145"/>
      <c r="M61" s="145">
        <f t="shared" si="10"/>
        <v>42886</v>
      </c>
      <c r="N61" s="145">
        <v>42886</v>
      </c>
      <c r="O61" s="151">
        <f t="shared" si="11"/>
        <v>9</v>
      </c>
      <c r="P61" s="151">
        <f t="shared" si="12"/>
        <v>0</v>
      </c>
      <c r="Q61" s="151">
        <f t="shared" si="13"/>
        <v>9</v>
      </c>
      <c r="R61" s="151">
        <f t="shared" si="14"/>
        <v>-21</v>
      </c>
      <c r="S61" s="150">
        <v>29</v>
      </c>
      <c r="T61" s="152">
        <f t="shared" si="15"/>
        <v>0</v>
      </c>
      <c r="U61" s="152">
        <f t="shared" si="16"/>
        <v>-37018.38</v>
      </c>
      <c r="V61" s="150">
        <f t="shared" si="17"/>
        <v>129</v>
      </c>
      <c r="Y61" s="152"/>
    </row>
    <row r="62" spans="1:25" s="148" customFormat="1" ht="12">
      <c r="A62" s="144" t="s">
        <v>167</v>
      </c>
      <c r="B62" s="145">
        <v>42855</v>
      </c>
      <c r="C62" s="153" t="s">
        <v>367</v>
      </c>
      <c r="D62" s="154">
        <v>182.02</v>
      </c>
      <c r="E62" s="155"/>
      <c r="F62" s="158"/>
      <c r="K62" s="145">
        <v>42877</v>
      </c>
      <c r="L62" s="145"/>
      <c r="M62" s="145">
        <f t="shared" si="10"/>
        <v>42885</v>
      </c>
      <c r="N62" s="145">
        <v>42885</v>
      </c>
      <c r="O62" s="151">
        <f t="shared" si="11"/>
        <v>8</v>
      </c>
      <c r="P62" s="151">
        <f t="shared" si="12"/>
        <v>0</v>
      </c>
      <c r="Q62" s="151">
        <f t="shared" si="13"/>
        <v>8</v>
      </c>
      <c r="R62" s="151">
        <f t="shared" si="14"/>
        <v>-22</v>
      </c>
      <c r="S62" s="150">
        <v>22</v>
      </c>
      <c r="T62" s="152">
        <f t="shared" si="15"/>
        <v>0</v>
      </c>
      <c r="U62" s="152">
        <f t="shared" si="16"/>
        <v>-4004.44</v>
      </c>
      <c r="V62" s="150">
        <f t="shared" si="17"/>
        <v>122</v>
      </c>
      <c r="Y62" s="152"/>
    </row>
    <row r="63" spans="1:25" s="148" customFormat="1" ht="12">
      <c r="A63" s="144" t="s">
        <v>168</v>
      </c>
      <c r="B63" s="145">
        <v>42855</v>
      </c>
      <c r="C63" s="153" t="s">
        <v>368</v>
      </c>
      <c r="D63" s="154">
        <v>59.27</v>
      </c>
      <c r="E63" s="155"/>
      <c r="F63" s="158"/>
      <c r="K63" s="145">
        <v>42877</v>
      </c>
      <c r="L63" s="145"/>
      <c r="M63" s="145">
        <f t="shared" si="10"/>
        <v>42886</v>
      </c>
      <c r="N63" s="145">
        <v>42886</v>
      </c>
      <c r="O63" s="151">
        <f t="shared" si="11"/>
        <v>9</v>
      </c>
      <c r="P63" s="151">
        <f t="shared" si="12"/>
        <v>0</v>
      </c>
      <c r="Q63" s="151">
        <f t="shared" si="13"/>
        <v>9</v>
      </c>
      <c r="R63" s="151">
        <f t="shared" si="14"/>
        <v>-21</v>
      </c>
      <c r="S63" s="150">
        <v>22</v>
      </c>
      <c r="T63" s="152">
        <f t="shared" si="15"/>
        <v>0</v>
      </c>
      <c r="U63" s="152">
        <f t="shared" si="16"/>
        <v>-1244.67</v>
      </c>
      <c r="V63" s="150">
        <f t="shared" si="17"/>
        <v>122</v>
      </c>
      <c r="Y63" s="152"/>
    </row>
    <row r="64" spans="1:25" s="148" customFormat="1" ht="12">
      <c r="A64" s="144" t="s">
        <v>169</v>
      </c>
      <c r="B64" s="145">
        <v>42826</v>
      </c>
      <c r="C64" s="153" t="s">
        <v>369</v>
      </c>
      <c r="D64" s="154">
        <v>172.87</v>
      </c>
      <c r="E64" s="155"/>
      <c r="F64" s="158"/>
      <c r="K64" s="145">
        <f>M64</f>
        <v>42825</v>
      </c>
      <c r="L64" s="145"/>
      <c r="M64" s="145">
        <f t="shared" si="10"/>
        <v>42825</v>
      </c>
      <c r="N64" s="145">
        <v>42825</v>
      </c>
      <c r="O64" s="151">
        <f t="shared" si="11"/>
        <v>0</v>
      </c>
      <c r="P64" s="151">
        <f t="shared" si="12"/>
        <v>0</v>
      </c>
      <c r="Q64" s="151">
        <f t="shared" si="13"/>
        <v>0</v>
      </c>
      <c r="R64" s="151">
        <f t="shared" si="14"/>
        <v>-30</v>
      </c>
      <c r="S64" s="150">
        <v>29</v>
      </c>
      <c r="T64" s="152">
        <f t="shared" si="15"/>
        <v>0</v>
      </c>
      <c r="U64" s="152">
        <f t="shared" si="16"/>
        <v>-5186.1</v>
      </c>
      <c r="V64" s="150">
        <f t="shared" si="17"/>
        <v>129</v>
      </c>
      <c r="Y64" s="152"/>
    </row>
    <row r="65" spans="1:25" s="148" customFormat="1" ht="12">
      <c r="A65" s="144" t="s">
        <v>170</v>
      </c>
      <c r="B65" s="145">
        <v>42826</v>
      </c>
      <c r="C65" s="153" t="s">
        <v>370</v>
      </c>
      <c r="D65" s="154">
        <v>293.74</v>
      </c>
      <c r="E65" s="155"/>
      <c r="F65" s="158"/>
      <c r="K65" s="145">
        <f>M65</f>
        <v>42825</v>
      </c>
      <c r="L65" s="145"/>
      <c r="M65" s="145">
        <f t="shared" si="10"/>
        <v>42825</v>
      </c>
      <c r="N65" s="145">
        <v>42825</v>
      </c>
      <c r="O65" s="151">
        <f t="shared" si="11"/>
        <v>0</v>
      </c>
      <c r="P65" s="151">
        <f t="shared" si="12"/>
        <v>0</v>
      </c>
      <c r="Q65" s="151">
        <f t="shared" si="13"/>
        <v>0</v>
      </c>
      <c r="R65" s="151">
        <f t="shared" si="14"/>
        <v>-30</v>
      </c>
      <c r="S65" s="150">
        <v>29</v>
      </c>
      <c r="T65" s="152">
        <f t="shared" si="15"/>
        <v>0</v>
      </c>
      <c r="U65" s="152">
        <f t="shared" si="16"/>
        <v>-8812.2</v>
      </c>
      <c r="V65" s="150">
        <f t="shared" si="17"/>
        <v>129</v>
      </c>
      <c r="Y65" s="152"/>
    </row>
    <row r="66" spans="1:25" s="148" customFormat="1" ht="12">
      <c r="A66" s="144" t="s">
        <v>171</v>
      </c>
      <c r="B66" s="145">
        <v>42855</v>
      </c>
      <c r="C66" s="153" t="s">
        <v>371</v>
      </c>
      <c r="D66" s="154">
        <v>5.45</v>
      </c>
      <c r="E66" s="155"/>
      <c r="F66" s="158"/>
      <c r="K66" s="145">
        <v>42877</v>
      </c>
      <c r="L66" s="145"/>
      <c r="M66" s="145">
        <f t="shared" si="10"/>
        <v>42886</v>
      </c>
      <c r="N66" s="145">
        <v>42886</v>
      </c>
      <c r="O66" s="151">
        <f t="shared" si="11"/>
        <v>9</v>
      </c>
      <c r="P66" s="151">
        <f t="shared" si="12"/>
        <v>0</v>
      </c>
      <c r="Q66" s="151">
        <f t="shared" si="13"/>
        <v>9</v>
      </c>
      <c r="R66" s="151">
        <f t="shared" si="14"/>
        <v>-21</v>
      </c>
      <c r="S66" s="150">
        <v>29</v>
      </c>
      <c r="T66" s="152">
        <f t="shared" si="15"/>
        <v>0</v>
      </c>
      <c r="U66" s="152">
        <f t="shared" si="16"/>
        <v>-114.45</v>
      </c>
      <c r="V66" s="150">
        <f t="shared" si="17"/>
        <v>129</v>
      </c>
      <c r="Y66" s="152"/>
    </row>
    <row r="67" spans="1:25" s="148" customFormat="1" ht="12">
      <c r="A67" s="144" t="s">
        <v>172</v>
      </c>
      <c r="B67" s="145">
        <v>42886</v>
      </c>
      <c r="C67" s="146" t="s">
        <v>372</v>
      </c>
      <c r="D67" s="147">
        <v>2346</v>
      </c>
      <c r="E67" s="155"/>
      <c r="F67" s="158"/>
      <c r="K67" s="145">
        <v>42877</v>
      </c>
      <c r="L67" s="145"/>
      <c r="M67" s="145">
        <f t="shared" si="10"/>
        <v>42886</v>
      </c>
      <c r="N67" s="145">
        <v>42886</v>
      </c>
      <c r="O67" s="151">
        <f t="shared" si="11"/>
        <v>9</v>
      </c>
      <c r="P67" s="151">
        <f t="shared" si="12"/>
        <v>0</v>
      </c>
      <c r="Q67" s="151">
        <f t="shared" si="13"/>
        <v>9</v>
      </c>
      <c r="R67" s="151">
        <f t="shared" si="14"/>
        <v>-21</v>
      </c>
      <c r="S67" s="150">
        <v>29</v>
      </c>
      <c r="T67" s="152">
        <f t="shared" si="15"/>
        <v>0</v>
      </c>
      <c r="U67" s="152">
        <f t="shared" si="16"/>
        <v>-49266</v>
      </c>
      <c r="V67" s="150">
        <f t="shared" si="17"/>
        <v>129</v>
      </c>
      <c r="Y67" s="152"/>
    </row>
    <row r="68" spans="1:25" s="148" customFormat="1" ht="12">
      <c r="A68" s="144" t="s">
        <v>173</v>
      </c>
      <c r="B68" s="145">
        <v>42865</v>
      </c>
      <c r="C68" s="153" t="s">
        <v>373</v>
      </c>
      <c r="D68" s="154">
        <v>18.96</v>
      </c>
      <c r="E68" s="155"/>
      <c r="F68" s="158"/>
      <c r="K68" s="145">
        <v>42877</v>
      </c>
      <c r="L68" s="145"/>
      <c r="M68" s="145">
        <f t="shared" si="10"/>
        <v>42895</v>
      </c>
      <c r="N68" s="145">
        <v>42895</v>
      </c>
      <c r="O68" s="151">
        <f t="shared" si="11"/>
        <v>18</v>
      </c>
      <c r="P68" s="151">
        <f t="shared" si="12"/>
        <v>0</v>
      </c>
      <c r="Q68" s="151">
        <f t="shared" si="13"/>
        <v>18</v>
      </c>
      <c r="R68" s="151">
        <f t="shared" si="14"/>
        <v>-12</v>
      </c>
      <c r="S68" s="150">
        <v>22</v>
      </c>
      <c r="T68" s="152">
        <f t="shared" si="15"/>
        <v>0</v>
      </c>
      <c r="U68" s="152">
        <f t="shared" si="16"/>
        <v>-227.52</v>
      </c>
      <c r="V68" s="150">
        <f t="shared" si="17"/>
        <v>122</v>
      </c>
      <c r="Y68" s="152"/>
    </row>
    <row r="69" spans="1:25" s="148" customFormat="1" ht="12">
      <c r="A69" s="144" t="s">
        <v>174</v>
      </c>
      <c r="B69" s="145">
        <v>42859</v>
      </c>
      <c r="C69" s="146" t="s">
        <v>374</v>
      </c>
      <c r="D69" s="147">
        <v>689</v>
      </c>
      <c r="E69" s="155"/>
      <c r="F69" s="158"/>
      <c r="K69" s="145">
        <v>42877</v>
      </c>
      <c r="L69" s="145"/>
      <c r="M69" s="145">
        <f t="shared" si="10"/>
        <v>42886</v>
      </c>
      <c r="N69" s="145">
        <v>42886</v>
      </c>
      <c r="O69" s="151">
        <f t="shared" si="11"/>
        <v>9</v>
      </c>
      <c r="P69" s="151">
        <f t="shared" si="12"/>
        <v>0</v>
      </c>
      <c r="Q69" s="151">
        <f t="shared" si="13"/>
        <v>9</v>
      </c>
      <c r="R69" s="151">
        <f t="shared" si="14"/>
        <v>-21</v>
      </c>
      <c r="S69" s="150">
        <v>29</v>
      </c>
      <c r="T69" s="152">
        <f t="shared" si="15"/>
        <v>0</v>
      </c>
      <c r="U69" s="152">
        <f t="shared" si="16"/>
        <v>-14469</v>
      </c>
      <c r="V69" s="150">
        <f t="shared" si="17"/>
        <v>129</v>
      </c>
      <c r="Y69" s="152"/>
    </row>
    <row r="70" spans="1:25" s="148" customFormat="1" ht="12">
      <c r="A70" s="144" t="s">
        <v>175</v>
      </c>
      <c r="B70" s="145">
        <v>42855</v>
      </c>
      <c r="C70" s="153" t="s">
        <v>375</v>
      </c>
      <c r="D70" s="154">
        <v>117.9</v>
      </c>
      <c r="E70" s="155"/>
      <c r="F70" s="158"/>
      <c r="K70" s="145">
        <v>42877</v>
      </c>
      <c r="L70" s="145"/>
      <c r="M70" s="145">
        <f t="shared" si="10"/>
        <v>42885</v>
      </c>
      <c r="N70" s="145">
        <v>42885</v>
      </c>
      <c r="O70" s="151">
        <f t="shared" si="11"/>
        <v>8</v>
      </c>
      <c r="P70" s="151">
        <f t="shared" si="12"/>
        <v>0</v>
      </c>
      <c r="Q70" s="151">
        <f t="shared" si="13"/>
        <v>8</v>
      </c>
      <c r="R70" s="151">
        <f t="shared" si="14"/>
        <v>-22</v>
      </c>
      <c r="S70" s="150">
        <v>29</v>
      </c>
      <c r="T70" s="152">
        <f t="shared" si="15"/>
        <v>0</v>
      </c>
      <c r="U70" s="152">
        <f t="shared" si="16"/>
        <v>-2593.8</v>
      </c>
      <c r="V70" s="150">
        <f t="shared" si="17"/>
        <v>129</v>
      </c>
      <c r="Y70" s="152"/>
    </row>
    <row r="71" spans="1:25" s="148" customFormat="1" ht="12">
      <c r="A71" s="144" t="s">
        <v>176</v>
      </c>
      <c r="B71" s="145">
        <v>42826</v>
      </c>
      <c r="C71" s="153" t="s">
        <v>376</v>
      </c>
      <c r="D71" s="154">
        <v>31.1</v>
      </c>
      <c r="E71" s="155"/>
      <c r="F71" s="158"/>
      <c r="K71" s="145">
        <f>M71</f>
        <v>42818</v>
      </c>
      <c r="L71" s="145"/>
      <c r="M71" s="145">
        <f t="shared" si="10"/>
        <v>42818</v>
      </c>
      <c r="N71" s="145">
        <v>42818</v>
      </c>
      <c r="O71" s="151">
        <f t="shared" si="11"/>
        <v>0</v>
      </c>
      <c r="P71" s="151">
        <f t="shared" si="12"/>
        <v>0</v>
      </c>
      <c r="Q71" s="151">
        <f t="shared" si="13"/>
        <v>0</v>
      </c>
      <c r="R71" s="151">
        <f t="shared" si="14"/>
        <v>-30</v>
      </c>
      <c r="S71" s="150">
        <v>29</v>
      </c>
      <c r="T71" s="152">
        <f t="shared" si="15"/>
        <v>0</v>
      </c>
      <c r="U71" s="152">
        <f t="shared" si="16"/>
        <v>-933</v>
      </c>
      <c r="V71" s="150">
        <f t="shared" si="17"/>
        <v>129</v>
      </c>
      <c r="Y71" s="152"/>
    </row>
    <row r="72" spans="1:25" s="148" customFormat="1" ht="12">
      <c r="A72" s="144" t="s">
        <v>177</v>
      </c>
      <c r="B72" s="145">
        <v>42877</v>
      </c>
      <c r="C72" s="153" t="s">
        <v>377</v>
      </c>
      <c r="D72" s="154">
        <v>65</v>
      </c>
      <c r="E72" s="155"/>
      <c r="F72" s="158"/>
      <c r="K72" s="145">
        <f>M72</f>
        <v>42835</v>
      </c>
      <c r="L72" s="145"/>
      <c r="M72" s="145">
        <f t="shared" si="10"/>
        <v>42835</v>
      </c>
      <c r="N72" s="145">
        <v>42835</v>
      </c>
      <c r="O72" s="151">
        <f t="shared" si="11"/>
        <v>0</v>
      </c>
      <c r="P72" s="151">
        <f t="shared" si="12"/>
        <v>0</v>
      </c>
      <c r="Q72" s="151">
        <f t="shared" si="13"/>
        <v>0</v>
      </c>
      <c r="R72" s="151">
        <f t="shared" si="14"/>
        <v>-30</v>
      </c>
      <c r="S72" s="150">
        <v>29</v>
      </c>
      <c r="T72" s="152">
        <f t="shared" si="15"/>
        <v>0</v>
      </c>
      <c r="U72" s="152">
        <f t="shared" si="16"/>
        <v>-1950</v>
      </c>
      <c r="V72" s="150">
        <f t="shared" si="17"/>
        <v>129</v>
      </c>
      <c r="Y72" s="152"/>
    </row>
    <row r="73" spans="1:25" s="148" customFormat="1" ht="12">
      <c r="A73" s="144" t="s">
        <v>178</v>
      </c>
      <c r="B73" s="145">
        <v>42855</v>
      </c>
      <c r="C73" s="153" t="s">
        <v>378</v>
      </c>
      <c r="D73" s="154">
        <v>107.64</v>
      </c>
      <c r="E73" s="155"/>
      <c r="F73" s="158"/>
      <c r="K73" s="145">
        <v>42877</v>
      </c>
      <c r="L73" s="145"/>
      <c r="M73" s="145">
        <f t="shared" si="10"/>
        <v>42877</v>
      </c>
      <c r="N73" s="145">
        <v>42877</v>
      </c>
      <c r="O73" s="151">
        <f t="shared" si="11"/>
        <v>0</v>
      </c>
      <c r="P73" s="151">
        <f t="shared" si="12"/>
        <v>0</v>
      </c>
      <c r="Q73" s="151">
        <f t="shared" si="13"/>
        <v>0</v>
      </c>
      <c r="R73" s="151">
        <f t="shared" si="14"/>
        <v>-30</v>
      </c>
      <c r="S73" s="150">
        <v>22</v>
      </c>
      <c r="T73" s="152">
        <f t="shared" si="15"/>
        <v>0</v>
      </c>
      <c r="U73" s="152">
        <f t="shared" si="16"/>
        <v>-3229.2</v>
      </c>
      <c r="V73" s="150">
        <f t="shared" si="17"/>
        <v>122</v>
      </c>
      <c r="Y73" s="152"/>
    </row>
    <row r="74" spans="1:25" s="148" customFormat="1" ht="12">
      <c r="A74" s="144" t="s">
        <v>179</v>
      </c>
      <c r="B74" s="145">
        <v>42867</v>
      </c>
      <c r="C74" s="153" t="s">
        <v>379</v>
      </c>
      <c r="D74" s="154">
        <v>96</v>
      </c>
      <c r="E74" s="155"/>
      <c r="F74" s="158"/>
      <c r="K74" s="145">
        <v>42878</v>
      </c>
      <c r="L74" s="145"/>
      <c r="M74" s="145">
        <f t="shared" si="10"/>
        <v>42885</v>
      </c>
      <c r="N74" s="145">
        <v>42885</v>
      </c>
      <c r="O74" s="151">
        <f t="shared" si="11"/>
        <v>7</v>
      </c>
      <c r="P74" s="151">
        <f t="shared" si="12"/>
        <v>0</v>
      </c>
      <c r="Q74" s="151">
        <f t="shared" si="13"/>
        <v>7</v>
      </c>
      <c r="R74" s="151">
        <f t="shared" si="14"/>
        <v>-23</v>
      </c>
      <c r="S74" s="150">
        <v>29</v>
      </c>
      <c r="T74" s="152">
        <f t="shared" si="15"/>
        <v>0</v>
      </c>
      <c r="U74" s="152">
        <f t="shared" si="16"/>
        <v>-2208</v>
      </c>
      <c r="V74" s="150">
        <f t="shared" si="17"/>
        <v>129</v>
      </c>
      <c r="Y74" s="152"/>
    </row>
    <row r="75" spans="1:25" s="148" customFormat="1" ht="12">
      <c r="A75" s="144" t="s">
        <v>180</v>
      </c>
      <c r="B75" s="145">
        <v>42855</v>
      </c>
      <c r="C75" s="153" t="s">
        <v>380</v>
      </c>
      <c r="D75" s="154">
        <v>447.71</v>
      </c>
      <c r="E75" s="155"/>
      <c r="F75" s="158"/>
      <c r="K75" s="145">
        <f aca="true" t="shared" si="18" ref="K75:K82">M75</f>
        <v>42877</v>
      </c>
      <c r="L75" s="145"/>
      <c r="M75" s="145">
        <f t="shared" si="10"/>
        <v>42877</v>
      </c>
      <c r="N75" s="145">
        <v>42877</v>
      </c>
      <c r="O75" s="151">
        <f t="shared" si="11"/>
        <v>0</v>
      </c>
      <c r="P75" s="151">
        <f t="shared" si="12"/>
        <v>0</v>
      </c>
      <c r="Q75" s="151">
        <f t="shared" si="13"/>
        <v>0</v>
      </c>
      <c r="R75" s="151">
        <f t="shared" si="14"/>
        <v>-30</v>
      </c>
      <c r="S75" s="150">
        <v>20</v>
      </c>
      <c r="T75" s="152">
        <f t="shared" si="15"/>
        <v>0</v>
      </c>
      <c r="U75" s="152">
        <f t="shared" si="16"/>
        <v>-13431.3</v>
      </c>
      <c r="V75" s="150">
        <f t="shared" si="17"/>
        <v>120</v>
      </c>
      <c r="Y75" s="152"/>
    </row>
    <row r="76" spans="1:25" s="148" customFormat="1" ht="12">
      <c r="A76" s="144" t="s">
        <v>181</v>
      </c>
      <c r="B76" s="145">
        <v>42826</v>
      </c>
      <c r="C76" s="153" t="s">
        <v>381</v>
      </c>
      <c r="D76" s="154">
        <v>234.46</v>
      </c>
      <c r="E76" s="155"/>
      <c r="F76" s="158"/>
      <c r="K76" s="145">
        <f t="shared" si="18"/>
        <v>42828</v>
      </c>
      <c r="L76" s="145"/>
      <c r="M76" s="145">
        <f t="shared" si="10"/>
        <v>42828</v>
      </c>
      <c r="N76" s="145">
        <v>42828</v>
      </c>
      <c r="O76" s="151">
        <f t="shared" si="11"/>
        <v>0</v>
      </c>
      <c r="P76" s="151">
        <f t="shared" si="12"/>
        <v>0</v>
      </c>
      <c r="Q76" s="151">
        <f t="shared" si="13"/>
        <v>0</v>
      </c>
      <c r="R76" s="151">
        <f t="shared" si="14"/>
        <v>-30</v>
      </c>
      <c r="S76" s="150">
        <v>29</v>
      </c>
      <c r="T76" s="152">
        <f t="shared" si="15"/>
        <v>0</v>
      </c>
      <c r="U76" s="152">
        <f t="shared" si="16"/>
        <v>-7033.8</v>
      </c>
      <c r="V76" s="150">
        <f t="shared" si="17"/>
        <v>129</v>
      </c>
      <c r="Y76" s="152"/>
    </row>
    <row r="77" spans="1:25" s="148" customFormat="1" ht="12">
      <c r="A77" s="144" t="s">
        <v>182</v>
      </c>
      <c r="B77" s="145">
        <v>42844</v>
      </c>
      <c r="C77" s="153" t="s">
        <v>382</v>
      </c>
      <c r="D77" s="154">
        <v>58.4</v>
      </c>
      <c r="E77" s="155"/>
      <c r="F77" s="158"/>
      <c r="K77" s="145">
        <f t="shared" si="18"/>
        <v>42844</v>
      </c>
      <c r="L77" s="145"/>
      <c r="M77" s="145">
        <f t="shared" si="10"/>
        <v>42844</v>
      </c>
      <c r="N77" s="145">
        <v>42844</v>
      </c>
      <c r="O77" s="151">
        <f t="shared" si="11"/>
        <v>0</v>
      </c>
      <c r="P77" s="151">
        <f t="shared" si="12"/>
        <v>0</v>
      </c>
      <c r="Q77" s="151">
        <f t="shared" si="13"/>
        <v>0</v>
      </c>
      <c r="R77" s="151">
        <f t="shared" si="14"/>
        <v>-30</v>
      </c>
      <c r="S77" s="150">
        <v>29</v>
      </c>
      <c r="T77" s="152">
        <f t="shared" si="15"/>
        <v>0</v>
      </c>
      <c r="U77" s="152">
        <f t="shared" si="16"/>
        <v>-1752</v>
      </c>
      <c r="V77" s="150">
        <f t="shared" si="17"/>
        <v>129</v>
      </c>
      <c r="Y77" s="152"/>
    </row>
    <row r="78" spans="1:25" s="148" customFormat="1" ht="12">
      <c r="A78" s="144" t="s">
        <v>183</v>
      </c>
      <c r="B78" s="145">
        <v>42856</v>
      </c>
      <c r="C78" s="153" t="s">
        <v>383</v>
      </c>
      <c r="D78" s="154">
        <v>140.99</v>
      </c>
      <c r="E78" s="155"/>
      <c r="F78" s="158"/>
      <c r="K78" s="145">
        <f t="shared" si="18"/>
        <v>42857</v>
      </c>
      <c r="L78" s="145"/>
      <c r="M78" s="145">
        <f t="shared" si="10"/>
        <v>42857</v>
      </c>
      <c r="N78" s="145">
        <v>42857</v>
      </c>
      <c r="O78" s="151">
        <f t="shared" si="11"/>
        <v>0</v>
      </c>
      <c r="P78" s="151">
        <f t="shared" si="12"/>
        <v>0</v>
      </c>
      <c r="Q78" s="151">
        <f t="shared" si="13"/>
        <v>0</v>
      </c>
      <c r="R78" s="151">
        <f t="shared" si="14"/>
        <v>-30</v>
      </c>
      <c r="S78" s="150">
        <v>29</v>
      </c>
      <c r="T78" s="152">
        <f t="shared" si="15"/>
        <v>0</v>
      </c>
      <c r="U78" s="152">
        <f t="shared" si="16"/>
        <v>-4229.700000000001</v>
      </c>
      <c r="V78" s="150">
        <f t="shared" si="17"/>
        <v>129</v>
      </c>
      <c r="Y78" s="152"/>
    </row>
    <row r="79" spans="1:25" s="148" customFormat="1" ht="12">
      <c r="A79" s="144" t="s">
        <v>184</v>
      </c>
      <c r="B79" s="145">
        <v>42874</v>
      </c>
      <c r="C79" s="153" t="s">
        <v>384</v>
      </c>
      <c r="D79" s="154">
        <v>58.4</v>
      </c>
      <c r="E79" s="155"/>
      <c r="F79" s="158"/>
      <c r="K79" s="145">
        <f t="shared" si="18"/>
        <v>42874</v>
      </c>
      <c r="L79" s="145"/>
      <c r="M79" s="145">
        <f t="shared" si="10"/>
        <v>42874</v>
      </c>
      <c r="N79" s="145">
        <v>42874</v>
      </c>
      <c r="O79" s="151">
        <f t="shared" si="11"/>
        <v>0</v>
      </c>
      <c r="P79" s="151">
        <f t="shared" si="12"/>
        <v>0</v>
      </c>
      <c r="Q79" s="151">
        <f t="shared" si="13"/>
        <v>0</v>
      </c>
      <c r="R79" s="151">
        <f t="shared" si="14"/>
        <v>-30</v>
      </c>
      <c r="S79" s="150">
        <v>29</v>
      </c>
      <c r="T79" s="152">
        <f t="shared" si="15"/>
        <v>0</v>
      </c>
      <c r="U79" s="152">
        <f t="shared" si="16"/>
        <v>-1752</v>
      </c>
      <c r="V79" s="150">
        <f t="shared" si="17"/>
        <v>129</v>
      </c>
      <c r="Y79" s="152"/>
    </row>
    <row r="80" spans="1:25" s="148" customFormat="1" ht="12">
      <c r="A80" s="144" t="s">
        <v>185</v>
      </c>
      <c r="B80" s="145">
        <v>42842</v>
      </c>
      <c r="C80" s="153" t="s">
        <v>385</v>
      </c>
      <c r="D80" s="154">
        <v>374.99</v>
      </c>
      <c r="E80" s="155"/>
      <c r="F80" s="158"/>
      <c r="K80" s="145">
        <f t="shared" si="18"/>
        <v>42844</v>
      </c>
      <c r="L80" s="145"/>
      <c r="M80" s="145">
        <f t="shared" si="10"/>
        <v>42844</v>
      </c>
      <c r="N80" s="145">
        <v>42844</v>
      </c>
      <c r="O80" s="151">
        <f t="shared" si="11"/>
        <v>0</v>
      </c>
      <c r="P80" s="151">
        <f t="shared" si="12"/>
        <v>0</v>
      </c>
      <c r="Q80" s="151">
        <f t="shared" si="13"/>
        <v>0</v>
      </c>
      <c r="R80" s="151">
        <f t="shared" si="14"/>
        <v>-30</v>
      </c>
      <c r="S80" s="150">
        <v>29</v>
      </c>
      <c r="T80" s="152">
        <f t="shared" si="15"/>
        <v>0</v>
      </c>
      <c r="U80" s="152">
        <f t="shared" si="16"/>
        <v>-11249.7</v>
      </c>
      <c r="V80" s="150">
        <f t="shared" si="17"/>
        <v>129</v>
      </c>
      <c r="Y80" s="152"/>
    </row>
    <row r="81" spans="1:25" s="148" customFormat="1" ht="12">
      <c r="A81" s="144" t="s">
        <v>186</v>
      </c>
      <c r="B81" s="145">
        <v>42856</v>
      </c>
      <c r="C81" s="153" t="s">
        <v>386</v>
      </c>
      <c r="D81" s="154">
        <v>217.8</v>
      </c>
      <c r="E81" s="155"/>
      <c r="F81" s="158"/>
      <c r="K81" s="145">
        <f t="shared" si="18"/>
        <v>42860</v>
      </c>
      <c r="L81" s="145"/>
      <c r="M81" s="145">
        <f t="shared" si="10"/>
        <v>42860</v>
      </c>
      <c r="N81" s="145">
        <v>42860</v>
      </c>
      <c r="O81" s="151">
        <f t="shared" si="11"/>
        <v>0</v>
      </c>
      <c r="P81" s="151">
        <f t="shared" si="12"/>
        <v>0</v>
      </c>
      <c r="Q81" s="151">
        <f t="shared" si="13"/>
        <v>0</v>
      </c>
      <c r="R81" s="151">
        <f t="shared" si="14"/>
        <v>-30</v>
      </c>
      <c r="S81" s="150">
        <v>20</v>
      </c>
      <c r="T81" s="152">
        <f t="shared" si="15"/>
        <v>0</v>
      </c>
      <c r="U81" s="152">
        <f t="shared" si="16"/>
        <v>-6534</v>
      </c>
      <c r="V81" s="150">
        <f t="shared" si="17"/>
        <v>120</v>
      </c>
      <c r="Y81" s="152"/>
    </row>
    <row r="82" spans="1:25" s="148" customFormat="1" ht="12">
      <c r="A82" s="144" t="s">
        <v>187</v>
      </c>
      <c r="B82" s="145">
        <v>42856</v>
      </c>
      <c r="C82" s="153" t="s">
        <v>387</v>
      </c>
      <c r="D82" s="154">
        <v>28.6</v>
      </c>
      <c r="E82" s="155"/>
      <c r="F82" s="158"/>
      <c r="K82" s="145">
        <f t="shared" si="18"/>
        <v>42860</v>
      </c>
      <c r="L82" s="145"/>
      <c r="M82" s="145">
        <f t="shared" si="10"/>
        <v>42860</v>
      </c>
      <c r="N82" s="145">
        <v>42860</v>
      </c>
      <c r="O82" s="151">
        <f t="shared" si="11"/>
        <v>0</v>
      </c>
      <c r="P82" s="151">
        <f t="shared" si="12"/>
        <v>0</v>
      </c>
      <c r="Q82" s="151">
        <f t="shared" si="13"/>
        <v>0</v>
      </c>
      <c r="R82" s="151">
        <f t="shared" si="14"/>
        <v>-30</v>
      </c>
      <c r="S82" s="150">
        <v>20</v>
      </c>
      <c r="T82" s="152">
        <f t="shared" si="15"/>
        <v>0</v>
      </c>
      <c r="U82" s="152">
        <f t="shared" si="16"/>
        <v>-858</v>
      </c>
      <c r="V82" s="150">
        <f t="shared" si="17"/>
        <v>120</v>
      </c>
      <c r="Y82" s="152"/>
    </row>
    <row r="83" spans="1:25" s="148" customFormat="1" ht="12">
      <c r="A83" s="144" t="s">
        <v>188</v>
      </c>
      <c r="B83" s="145">
        <v>42879</v>
      </c>
      <c r="C83" s="153" t="s">
        <v>388</v>
      </c>
      <c r="D83" s="154">
        <v>480</v>
      </c>
      <c r="E83" s="155"/>
      <c r="F83" s="158"/>
      <c r="K83" s="145">
        <v>42881</v>
      </c>
      <c r="L83" s="145"/>
      <c r="M83" s="145">
        <f t="shared" si="10"/>
        <v>42886</v>
      </c>
      <c r="N83" s="145">
        <v>42886</v>
      </c>
      <c r="O83" s="151">
        <f t="shared" si="11"/>
        <v>5</v>
      </c>
      <c r="P83" s="151">
        <f t="shared" si="12"/>
        <v>0</v>
      </c>
      <c r="Q83" s="151">
        <f t="shared" si="13"/>
        <v>5</v>
      </c>
      <c r="R83" s="151">
        <f t="shared" si="14"/>
        <v>-25</v>
      </c>
      <c r="S83" s="150">
        <v>29</v>
      </c>
      <c r="T83" s="152">
        <f t="shared" si="15"/>
        <v>0</v>
      </c>
      <c r="U83" s="152">
        <f t="shared" si="16"/>
        <v>-12000</v>
      </c>
      <c r="V83" s="150">
        <f t="shared" si="17"/>
        <v>129</v>
      </c>
      <c r="Y83" s="152"/>
    </row>
    <row r="84" spans="1:25" s="148" customFormat="1" ht="12">
      <c r="A84" s="144" t="s">
        <v>189</v>
      </c>
      <c r="B84" s="145">
        <v>42877</v>
      </c>
      <c r="C84" s="146" t="s">
        <v>108</v>
      </c>
      <c r="D84" s="147">
        <v>548.55</v>
      </c>
      <c r="E84" s="155"/>
      <c r="F84" s="158"/>
      <c r="K84" s="145">
        <v>42881</v>
      </c>
      <c r="L84" s="145"/>
      <c r="M84" s="145">
        <f t="shared" si="10"/>
        <v>42902</v>
      </c>
      <c r="N84" s="145">
        <v>42902</v>
      </c>
      <c r="O84" s="151">
        <f t="shared" si="11"/>
        <v>21</v>
      </c>
      <c r="P84" s="151">
        <f t="shared" si="12"/>
        <v>0</v>
      </c>
      <c r="Q84" s="151">
        <f t="shared" si="13"/>
        <v>21</v>
      </c>
      <c r="R84" s="151">
        <f t="shared" si="14"/>
        <v>-9</v>
      </c>
      <c r="S84" s="150">
        <v>29</v>
      </c>
      <c r="T84" s="152">
        <f t="shared" si="15"/>
        <v>0</v>
      </c>
      <c r="U84" s="152">
        <f t="shared" si="16"/>
        <v>-4936.95</v>
      </c>
      <c r="V84" s="150">
        <f t="shared" si="17"/>
        <v>129</v>
      </c>
      <c r="Y84" s="152"/>
    </row>
    <row r="85" spans="1:25" s="148" customFormat="1" ht="12">
      <c r="A85" s="144" t="s">
        <v>190</v>
      </c>
      <c r="B85" s="145">
        <v>42855</v>
      </c>
      <c r="C85" s="153" t="s">
        <v>389</v>
      </c>
      <c r="D85" s="154">
        <v>21.39</v>
      </c>
      <c r="E85" s="155"/>
      <c r="F85" s="158"/>
      <c r="K85" s="145">
        <v>42884</v>
      </c>
      <c r="L85" s="145"/>
      <c r="M85" s="145">
        <f t="shared" si="10"/>
        <v>42887</v>
      </c>
      <c r="N85" s="145">
        <v>42887</v>
      </c>
      <c r="O85" s="151">
        <f t="shared" si="11"/>
        <v>3</v>
      </c>
      <c r="P85" s="151">
        <f t="shared" si="12"/>
        <v>0</v>
      </c>
      <c r="Q85" s="151">
        <f t="shared" si="13"/>
        <v>3</v>
      </c>
      <c r="R85" s="151">
        <f t="shared" si="14"/>
        <v>-27</v>
      </c>
      <c r="S85" s="150">
        <v>29</v>
      </c>
      <c r="T85" s="152">
        <f t="shared" si="15"/>
        <v>0</v>
      </c>
      <c r="U85" s="152">
        <f t="shared" si="16"/>
        <v>-577.53</v>
      </c>
      <c r="V85" s="150">
        <f t="shared" si="17"/>
        <v>129</v>
      </c>
      <c r="Y85" s="152"/>
    </row>
    <row r="86" spans="1:25" s="148" customFormat="1" ht="12">
      <c r="A86" s="144" t="s">
        <v>191</v>
      </c>
      <c r="B86" s="145">
        <v>42870</v>
      </c>
      <c r="C86" s="153" t="s">
        <v>390</v>
      </c>
      <c r="D86" s="154">
        <v>540.46</v>
      </c>
      <c r="E86" s="155"/>
      <c r="F86" s="158"/>
      <c r="K86" s="145">
        <f>M86</f>
        <v>42872</v>
      </c>
      <c r="L86" s="145"/>
      <c r="M86" s="145">
        <f t="shared" si="10"/>
        <v>42872</v>
      </c>
      <c r="N86" s="145">
        <v>42872</v>
      </c>
      <c r="O86" s="151">
        <f t="shared" si="11"/>
        <v>0</v>
      </c>
      <c r="P86" s="151">
        <f t="shared" si="12"/>
        <v>0</v>
      </c>
      <c r="Q86" s="151">
        <f t="shared" si="13"/>
        <v>0</v>
      </c>
      <c r="R86" s="151">
        <f t="shared" si="14"/>
        <v>-30</v>
      </c>
      <c r="S86" s="150">
        <v>29</v>
      </c>
      <c r="T86" s="152">
        <f t="shared" si="15"/>
        <v>0</v>
      </c>
      <c r="U86" s="152">
        <f t="shared" si="16"/>
        <v>-16213.800000000001</v>
      </c>
      <c r="V86" s="150">
        <f t="shared" si="17"/>
        <v>129</v>
      </c>
      <c r="Y86" s="152"/>
    </row>
    <row r="87" spans="1:25" s="148" customFormat="1" ht="12">
      <c r="A87" s="144" t="s">
        <v>192</v>
      </c>
      <c r="B87" s="145">
        <v>42874</v>
      </c>
      <c r="C87" s="153" t="s">
        <v>391</v>
      </c>
      <c r="D87" s="154">
        <v>230.66</v>
      </c>
      <c r="E87" s="155"/>
      <c r="F87" s="158"/>
      <c r="K87" s="145">
        <v>42884</v>
      </c>
      <c r="L87" s="145"/>
      <c r="M87" s="145">
        <f t="shared" si="10"/>
        <v>42886</v>
      </c>
      <c r="N87" s="145">
        <v>42886</v>
      </c>
      <c r="O87" s="151">
        <f t="shared" si="11"/>
        <v>2</v>
      </c>
      <c r="P87" s="151">
        <f t="shared" si="12"/>
        <v>0</v>
      </c>
      <c r="Q87" s="151">
        <f t="shared" si="13"/>
        <v>2</v>
      </c>
      <c r="R87" s="151">
        <f t="shared" si="14"/>
        <v>-28</v>
      </c>
      <c r="S87" s="150">
        <v>29</v>
      </c>
      <c r="T87" s="152">
        <f t="shared" si="15"/>
        <v>0</v>
      </c>
      <c r="U87" s="152">
        <f t="shared" si="16"/>
        <v>-6458.48</v>
      </c>
      <c r="V87" s="150">
        <f t="shared" si="17"/>
        <v>129</v>
      </c>
      <c r="Y87" s="152"/>
    </row>
    <row r="88" spans="1:25" s="148" customFormat="1" ht="12">
      <c r="A88" s="144" t="s">
        <v>193</v>
      </c>
      <c r="B88" s="145">
        <v>42872</v>
      </c>
      <c r="C88" s="153" t="s">
        <v>392</v>
      </c>
      <c r="D88" s="154">
        <v>191.24</v>
      </c>
      <c r="E88" s="155"/>
      <c r="F88" s="158"/>
      <c r="K88" s="145">
        <v>42884</v>
      </c>
      <c r="L88" s="145"/>
      <c r="M88" s="145">
        <f t="shared" si="10"/>
        <v>42905</v>
      </c>
      <c r="N88" s="145">
        <v>42905</v>
      </c>
      <c r="O88" s="151">
        <f t="shared" si="11"/>
        <v>21</v>
      </c>
      <c r="P88" s="151">
        <f t="shared" si="12"/>
        <v>0</v>
      </c>
      <c r="Q88" s="151">
        <f t="shared" si="13"/>
        <v>21</v>
      </c>
      <c r="R88" s="151">
        <f t="shared" si="14"/>
        <v>-9</v>
      </c>
      <c r="S88" s="150">
        <v>21</v>
      </c>
      <c r="T88" s="152">
        <f t="shared" si="15"/>
        <v>0</v>
      </c>
      <c r="U88" s="152">
        <f t="shared" si="16"/>
        <v>-1721.16</v>
      </c>
      <c r="V88" s="150">
        <f t="shared" si="17"/>
        <v>121</v>
      </c>
      <c r="Y88" s="152"/>
    </row>
    <row r="89" spans="1:25" s="148" customFormat="1" ht="12">
      <c r="A89" s="144" t="s">
        <v>194</v>
      </c>
      <c r="B89" s="145">
        <v>42866</v>
      </c>
      <c r="C89" s="153" t="s">
        <v>393</v>
      </c>
      <c r="D89" s="154">
        <v>3.09</v>
      </c>
      <c r="E89" s="155"/>
      <c r="F89" s="158"/>
      <c r="K89" s="145">
        <v>42884</v>
      </c>
      <c r="L89" s="145"/>
      <c r="M89" s="145">
        <f t="shared" si="10"/>
        <v>42902</v>
      </c>
      <c r="N89" s="145">
        <v>42902</v>
      </c>
      <c r="O89" s="151">
        <f t="shared" si="11"/>
        <v>18</v>
      </c>
      <c r="P89" s="151">
        <f t="shared" si="12"/>
        <v>0</v>
      </c>
      <c r="Q89" s="151">
        <f t="shared" si="13"/>
        <v>18</v>
      </c>
      <c r="R89" s="151">
        <f t="shared" si="14"/>
        <v>-12</v>
      </c>
      <c r="S89" s="150">
        <v>22</v>
      </c>
      <c r="T89" s="152">
        <f t="shared" si="15"/>
        <v>0</v>
      </c>
      <c r="U89" s="152">
        <f t="shared" si="16"/>
        <v>-37.08</v>
      </c>
      <c r="V89" s="150">
        <f t="shared" si="17"/>
        <v>122</v>
      </c>
      <c r="Y89" s="152"/>
    </row>
    <row r="90" spans="1:25" s="148" customFormat="1" ht="12">
      <c r="A90" s="144" t="s">
        <v>195</v>
      </c>
      <c r="B90" s="145">
        <v>42881</v>
      </c>
      <c r="C90" s="153" t="s">
        <v>394</v>
      </c>
      <c r="D90" s="154">
        <v>676.54</v>
      </c>
      <c r="E90" s="155"/>
      <c r="F90" s="158"/>
      <c r="K90" s="145">
        <v>42884</v>
      </c>
      <c r="L90" s="145"/>
      <c r="M90" s="145">
        <f t="shared" si="10"/>
        <v>42885</v>
      </c>
      <c r="N90" s="145">
        <v>42885</v>
      </c>
      <c r="O90" s="151">
        <f t="shared" si="11"/>
        <v>1</v>
      </c>
      <c r="P90" s="151">
        <f t="shared" si="12"/>
        <v>0</v>
      </c>
      <c r="Q90" s="151">
        <f t="shared" si="13"/>
        <v>1</v>
      </c>
      <c r="R90" s="151">
        <f t="shared" si="14"/>
        <v>-29</v>
      </c>
      <c r="S90" s="150">
        <v>29</v>
      </c>
      <c r="T90" s="152">
        <f t="shared" si="15"/>
        <v>0</v>
      </c>
      <c r="U90" s="152">
        <f t="shared" si="16"/>
        <v>-19619.66</v>
      </c>
      <c r="V90" s="150">
        <f t="shared" si="17"/>
        <v>129</v>
      </c>
      <c r="Y90" s="152"/>
    </row>
    <row r="91" spans="1:25" s="148" customFormat="1" ht="12">
      <c r="A91" s="144" t="s">
        <v>196</v>
      </c>
      <c r="B91" s="145">
        <v>42881</v>
      </c>
      <c r="C91" s="153" t="s">
        <v>395</v>
      </c>
      <c r="D91" s="154">
        <v>487.59</v>
      </c>
      <c r="E91" s="155"/>
      <c r="F91" s="158"/>
      <c r="K91" s="145">
        <v>42884</v>
      </c>
      <c r="L91" s="145"/>
      <c r="M91" s="145">
        <f t="shared" si="10"/>
        <v>42885</v>
      </c>
      <c r="N91" s="145">
        <v>42885</v>
      </c>
      <c r="O91" s="151">
        <f t="shared" si="11"/>
        <v>1</v>
      </c>
      <c r="P91" s="151">
        <f t="shared" si="12"/>
        <v>0</v>
      </c>
      <c r="Q91" s="151">
        <f t="shared" si="13"/>
        <v>1</v>
      </c>
      <c r="R91" s="151">
        <f t="shared" si="14"/>
        <v>-29</v>
      </c>
      <c r="S91" s="150">
        <v>29</v>
      </c>
      <c r="T91" s="152">
        <f t="shared" si="15"/>
        <v>0</v>
      </c>
      <c r="U91" s="152">
        <f t="shared" si="16"/>
        <v>-14140.109999999999</v>
      </c>
      <c r="V91" s="150">
        <f t="shared" si="17"/>
        <v>129</v>
      </c>
      <c r="Y91" s="152"/>
    </row>
    <row r="92" spans="1:25" s="148" customFormat="1" ht="12">
      <c r="A92" s="144" t="s">
        <v>197</v>
      </c>
      <c r="B92" s="145">
        <v>42870</v>
      </c>
      <c r="C92" s="153" t="s">
        <v>396</v>
      </c>
      <c r="D92" s="154">
        <v>363.48</v>
      </c>
      <c r="E92" s="155"/>
      <c r="F92" s="158"/>
      <c r="K92" s="145">
        <f>M92</f>
        <v>42872</v>
      </c>
      <c r="L92" s="145"/>
      <c r="M92" s="145">
        <f t="shared" si="10"/>
        <v>42872</v>
      </c>
      <c r="N92" s="145">
        <v>42872</v>
      </c>
      <c r="O92" s="151">
        <f t="shared" si="11"/>
        <v>0</v>
      </c>
      <c r="P92" s="151">
        <f t="shared" si="12"/>
        <v>0</v>
      </c>
      <c r="Q92" s="151">
        <f t="shared" si="13"/>
        <v>0</v>
      </c>
      <c r="R92" s="151">
        <f t="shared" si="14"/>
        <v>-30</v>
      </c>
      <c r="S92" s="150">
        <v>29</v>
      </c>
      <c r="T92" s="152">
        <f t="shared" si="15"/>
        <v>0</v>
      </c>
      <c r="U92" s="152">
        <f t="shared" si="16"/>
        <v>-10904.400000000001</v>
      </c>
      <c r="V92" s="150">
        <f t="shared" si="17"/>
        <v>129</v>
      </c>
      <c r="Y92" s="152"/>
    </row>
    <row r="93" spans="1:25" s="148" customFormat="1" ht="12">
      <c r="A93" s="144" t="s">
        <v>198</v>
      </c>
      <c r="B93" s="145">
        <v>42870</v>
      </c>
      <c r="C93" s="153" t="s">
        <v>397</v>
      </c>
      <c r="D93" s="154">
        <v>687.98</v>
      </c>
      <c r="E93" s="155"/>
      <c r="F93" s="158"/>
      <c r="K93" s="145">
        <f aca="true" t="shared" si="19" ref="K93:K103">M93</f>
        <v>42872</v>
      </c>
      <c r="L93" s="145"/>
      <c r="M93" s="145">
        <f t="shared" si="10"/>
        <v>42872</v>
      </c>
      <c r="N93" s="145">
        <v>42872</v>
      </c>
      <c r="O93" s="151">
        <f t="shared" si="11"/>
        <v>0</v>
      </c>
      <c r="P93" s="151">
        <f t="shared" si="12"/>
        <v>0</v>
      </c>
      <c r="Q93" s="151">
        <f t="shared" si="13"/>
        <v>0</v>
      </c>
      <c r="R93" s="151">
        <f t="shared" si="14"/>
        <v>-30</v>
      </c>
      <c r="S93" s="150">
        <v>29</v>
      </c>
      <c r="T93" s="152">
        <f t="shared" si="15"/>
        <v>0</v>
      </c>
      <c r="U93" s="152">
        <f t="shared" si="16"/>
        <v>-20639.4</v>
      </c>
      <c r="V93" s="150">
        <f t="shared" si="17"/>
        <v>129</v>
      </c>
      <c r="Y93" s="152"/>
    </row>
    <row r="94" spans="1:25" s="148" customFormat="1" ht="12">
      <c r="A94" s="144" t="s">
        <v>199</v>
      </c>
      <c r="B94" s="145">
        <v>42848</v>
      </c>
      <c r="C94" s="153" t="s">
        <v>398</v>
      </c>
      <c r="D94" s="154">
        <v>300.62</v>
      </c>
      <c r="E94" s="155"/>
      <c r="F94" s="158"/>
      <c r="K94" s="145">
        <f t="shared" si="19"/>
        <v>42852</v>
      </c>
      <c r="L94" s="145"/>
      <c r="M94" s="145">
        <f t="shared" si="10"/>
        <v>42852</v>
      </c>
      <c r="N94" s="145">
        <v>42852</v>
      </c>
      <c r="O94" s="151">
        <f t="shared" si="11"/>
        <v>0</v>
      </c>
      <c r="P94" s="151">
        <f t="shared" si="12"/>
        <v>0</v>
      </c>
      <c r="Q94" s="151">
        <f t="shared" si="13"/>
        <v>0</v>
      </c>
      <c r="R94" s="151">
        <f t="shared" si="14"/>
        <v>-30</v>
      </c>
      <c r="S94" s="150">
        <v>29</v>
      </c>
      <c r="T94" s="152">
        <f t="shared" si="15"/>
        <v>0</v>
      </c>
      <c r="U94" s="152">
        <f t="shared" si="16"/>
        <v>-9018.6</v>
      </c>
      <c r="V94" s="150">
        <f t="shared" si="17"/>
        <v>129</v>
      </c>
      <c r="Y94" s="152"/>
    </row>
    <row r="95" spans="1:25" s="148" customFormat="1" ht="12">
      <c r="A95" s="144" t="s">
        <v>200</v>
      </c>
      <c r="B95" s="145">
        <v>42848</v>
      </c>
      <c r="C95" s="153" t="s">
        <v>399</v>
      </c>
      <c r="D95" s="154">
        <v>75.07</v>
      </c>
      <c r="E95" s="155"/>
      <c r="F95" s="158"/>
      <c r="K95" s="145">
        <f t="shared" si="19"/>
        <v>42852</v>
      </c>
      <c r="L95" s="145"/>
      <c r="M95" s="145">
        <f t="shared" si="10"/>
        <v>42852</v>
      </c>
      <c r="N95" s="145">
        <v>42852</v>
      </c>
      <c r="O95" s="151">
        <f t="shared" si="11"/>
        <v>0</v>
      </c>
      <c r="P95" s="151">
        <f t="shared" si="12"/>
        <v>0</v>
      </c>
      <c r="Q95" s="151">
        <f t="shared" si="13"/>
        <v>0</v>
      </c>
      <c r="R95" s="151">
        <f t="shared" si="14"/>
        <v>-30</v>
      </c>
      <c r="S95" s="150">
        <v>29</v>
      </c>
      <c r="T95" s="152">
        <f t="shared" si="15"/>
        <v>0</v>
      </c>
      <c r="U95" s="152">
        <f t="shared" si="16"/>
        <v>-2252.1</v>
      </c>
      <c r="V95" s="150">
        <f t="shared" si="17"/>
        <v>129</v>
      </c>
      <c r="Y95" s="152"/>
    </row>
    <row r="96" spans="1:25" s="148" customFormat="1" ht="12">
      <c r="A96" s="144" t="s">
        <v>201</v>
      </c>
      <c r="B96" s="145">
        <v>42848</v>
      </c>
      <c r="C96" s="153" t="s">
        <v>400</v>
      </c>
      <c r="D96" s="154">
        <v>72.65</v>
      </c>
      <c r="E96" s="155"/>
      <c r="F96" s="158"/>
      <c r="K96" s="145">
        <f t="shared" si="19"/>
        <v>42852</v>
      </c>
      <c r="L96" s="145"/>
      <c r="M96" s="145">
        <f t="shared" si="10"/>
        <v>42852</v>
      </c>
      <c r="N96" s="145">
        <v>42852</v>
      </c>
      <c r="O96" s="151">
        <f t="shared" si="11"/>
        <v>0</v>
      </c>
      <c r="P96" s="151">
        <f t="shared" si="12"/>
        <v>0</v>
      </c>
      <c r="Q96" s="151">
        <f t="shared" si="13"/>
        <v>0</v>
      </c>
      <c r="R96" s="151">
        <f t="shared" si="14"/>
        <v>-30</v>
      </c>
      <c r="S96" s="150">
        <v>29</v>
      </c>
      <c r="T96" s="152">
        <f t="shared" si="15"/>
        <v>0</v>
      </c>
      <c r="U96" s="152">
        <f t="shared" si="16"/>
        <v>-2179.5</v>
      </c>
      <c r="V96" s="150">
        <f t="shared" si="17"/>
        <v>129</v>
      </c>
      <c r="Y96" s="152"/>
    </row>
    <row r="97" spans="1:25" s="148" customFormat="1" ht="12">
      <c r="A97" s="144" t="s">
        <v>202</v>
      </c>
      <c r="B97" s="145">
        <v>42848</v>
      </c>
      <c r="C97" s="153" t="s">
        <v>401</v>
      </c>
      <c r="D97" s="154">
        <v>1070.56</v>
      </c>
      <c r="E97" s="155"/>
      <c r="F97" s="158"/>
      <c r="K97" s="145">
        <f t="shared" si="19"/>
        <v>42852</v>
      </c>
      <c r="L97" s="145"/>
      <c r="M97" s="145">
        <f t="shared" si="10"/>
        <v>42852</v>
      </c>
      <c r="N97" s="145">
        <v>42852</v>
      </c>
      <c r="O97" s="151">
        <f t="shared" si="11"/>
        <v>0</v>
      </c>
      <c r="P97" s="151">
        <f t="shared" si="12"/>
        <v>0</v>
      </c>
      <c r="Q97" s="151">
        <f t="shared" si="13"/>
        <v>0</v>
      </c>
      <c r="R97" s="151">
        <f t="shared" si="14"/>
        <v>-30</v>
      </c>
      <c r="S97" s="150">
        <v>29</v>
      </c>
      <c r="T97" s="152">
        <f t="shared" si="15"/>
        <v>0</v>
      </c>
      <c r="U97" s="152">
        <f t="shared" si="16"/>
        <v>-32116.8</v>
      </c>
      <c r="V97" s="150">
        <f t="shared" si="17"/>
        <v>129</v>
      </c>
      <c r="Y97" s="152"/>
    </row>
    <row r="98" spans="1:25" s="148" customFormat="1" ht="12">
      <c r="A98" s="144" t="s">
        <v>203</v>
      </c>
      <c r="B98" s="145">
        <v>42848</v>
      </c>
      <c r="C98" s="153" t="s">
        <v>402</v>
      </c>
      <c r="D98" s="154">
        <v>537.73</v>
      </c>
      <c r="E98" s="155"/>
      <c r="F98" s="158"/>
      <c r="K98" s="145">
        <f t="shared" si="19"/>
        <v>42852</v>
      </c>
      <c r="L98" s="145"/>
      <c r="M98" s="145">
        <f t="shared" si="10"/>
        <v>42852</v>
      </c>
      <c r="N98" s="145">
        <v>42852</v>
      </c>
      <c r="O98" s="151">
        <f t="shared" si="11"/>
        <v>0</v>
      </c>
      <c r="P98" s="151">
        <f t="shared" si="12"/>
        <v>0</v>
      </c>
      <c r="Q98" s="151">
        <f t="shared" si="13"/>
        <v>0</v>
      </c>
      <c r="R98" s="151">
        <f t="shared" si="14"/>
        <v>-30</v>
      </c>
      <c r="S98" s="150">
        <v>29</v>
      </c>
      <c r="T98" s="152">
        <f t="shared" si="15"/>
        <v>0</v>
      </c>
      <c r="U98" s="152">
        <f t="shared" si="16"/>
        <v>-16131.900000000001</v>
      </c>
      <c r="V98" s="150">
        <f t="shared" si="17"/>
        <v>129</v>
      </c>
      <c r="Y98" s="152"/>
    </row>
    <row r="99" spans="1:25" s="150" customFormat="1" ht="12">
      <c r="A99" s="144" t="s">
        <v>204</v>
      </c>
      <c r="B99" s="145">
        <v>42878</v>
      </c>
      <c r="C99" s="153" t="s">
        <v>403</v>
      </c>
      <c r="D99" s="154">
        <v>75.07</v>
      </c>
      <c r="E99" s="155"/>
      <c r="F99" s="158"/>
      <c r="K99" s="145">
        <f t="shared" si="19"/>
        <v>42884</v>
      </c>
      <c r="L99" s="145"/>
      <c r="M99" s="145">
        <f t="shared" si="10"/>
        <v>42884</v>
      </c>
      <c r="N99" s="145">
        <v>42884</v>
      </c>
      <c r="O99" s="151">
        <f t="shared" si="11"/>
        <v>0</v>
      </c>
      <c r="P99" s="151">
        <f t="shared" si="12"/>
        <v>0</v>
      </c>
      <c r="Q99" s="151">
        <f t="shared" si="13"/>
        <v>0</v>
      </c>
      <c r="R99" s="151">
        <f t="shared" si="14"/>
        <v>-30</v>
      </c>
      <c r="S99" s="150">
        <v>29</v>
      </c>
      <c r="T99" s="152">
        <f t="shared" si="15"/>
        <v>0</v>
      </c>
      <c r="U99" s="152">
        <f t="shared" si="16"/>
        <v>-2252.1</v>
      </c>
      <c r="V99" s="150">
        <f t="shared" si="17"/>
        <v>129</v>
      </c>
      <c r="Y99" s="152"/>
    </row>
    <row r="100" spans="1:25" s="150" customFormat="1" ht="12">
      <c r="A100" s="144" t="s">
        <v>205</v>
      </c>
      <c r="B100" s="145">
        <v>42878</v>
      </c>
      <c r="C100" s="153" t="s">
        <v>404</v>
      </c>
      <c r="D100" s="154">
        <v>72.65</v>
      </c>
      <c r="E100" s="155"/>
      <c r="F100" s="158"/>
      <c r="K100" s="145">
        <f t="shared" si="19"/>
        <v>42884</v>
      </c>
      <c r="L100" s="145"/>
      <c r="M100" s="145">
        <f t="shared" si="10"/>
        <v>42884</v>
      </c>
      <c r="N100" s="145">
        <v>42884</v>
      </c>
      <c r="O100" s="151">
        <f t="shared" si="11"/>
        <v>0</v>
      </c>
      <c r="P100" s="151">
        <f t="shared" si="12"/>
        <v>0</v>
      </c>
      <c r="Q100" s="151">
        <f t="shared" si="13"/>
        <v>0</v>
      </c>
      <c r="R100" s="151">
        <f t="shared" si="14"/>
        <v>-30</v>
      </c>
      <c r="S100" s="150">
        <v>29</v>
      </c>
      <c r="T100" s="152">
        <f t="shared" si="15"/>
        <v>0</v>
      </c>
      <c r="U100" s="152">
        <f t="shared" si="16"/>
        <v>-2179.5</v>
      </c>
      <c r="V100" s="150">
        <f t="shared" si="17"/>
        <v>129</v>
      </c>
      <c r="Y100" s="152"/>
    </row>
    <row r="101" spans="1:25" s="150" customFormat="1" ht="12">
      <c r="A101" s="144" t="s">
        <v>206</v>
      </c>
      <c r="B101" s="145">
        <v>42878</v>
      </c>
      <c r="C101" s="153" t="s">
        <v>405</v>
      </c>
      <c r="D101" s="154">
        <v>1070.78</v>
      </c>
      <c r="E101" s="155"/>
      <c r="F101" s="158"/>
      <c r="K101" s="145">
        <f t="shared" si="19"/>
        <v>42884</v>
      </c>
      <c r="L101" s="145"/>
      <c r="M101" s="145">
        <f t="shared" si="10"/>
        <v>42884</v>
      </c>
      <c r="N101" s="145">
        <v>42884</v>
      </c>
      <c r="O101" s="151">
        <f t="shared" si="11"/>
        <v>0</v>
      </c>
      <c r="P101" s="151">
        <f t="shared" si="12"/>
        <v>0</v>
      </c>
      <c r="Q101" s="151">
        <f t="shared" si="13"/>
        <v>0</v>
      </c>
      <c r="R101" s="151">
        <f t="shared" si="14"/>
        <v>-30</v>
      </c>
      <c r="S101" s="150">
        <v>29</v>
      </c>
      <c r="T101" s="152">
        <f t="shared" si="15"/>
        <v>0</v>
      </c>
      <c r="U101" s="152">
        <f t="shared" si="16"/>
        <v>-32123.399999999998</v>
      </c>
      <c r="V101" s="150">
        <f t="shared" si="17"/>
        <v>129</v>
      </c>
      <c r="Y101" s="152"/>
    </row>
    <row r="102" spans="1:25" s="148" customFormat="1" ht="12">
      <c r="A102" s="144" t="s">
        <v>207</v>
      </c>
      <c r="B102" s="145">
        <v>42878</v>
      </c>
      <c r="C102" s="153" t="s">
        <v>406</v>
      </c>
      <c r="D102" s="154">
        <v>536.59</v>
      </c>
      <c r="E102" s="155"/>
      <c r="F102" s="158"/>
      <c r="K102" s="145">
        <f t="shared" si="19"/>
        <v>42884</v>
      </c>
      <c r="L102" s="145"/>
      <c r="M102" s="145">
        <f t="shared" si="10"/>
        <v>42884</v>
      </c>
      <c r="N102" s="145">
        <v>42884</v>
      </c>
      <c r="O102" s="151">
        <f t="shared" si="11"/>
        <v>0</v>
      </c>
      <c r="P102" s="151">
        <f t="shared" si="12"/>
        <v>0</v>
      </c>
      <c r="Q102" s="151">
        <f t="shared" si="13"/>
        <v>0</v>
      </c>
      <c r="R102" s="151">
        <f t="shared" si="14"/>
        <v>-30</v>
      </c>
      <c r="S102" s="150">
        <v>29</v>
      </c>
      <c r="T102" s="152">
        <f t="shared" si="15"/>
        <v>0</v>
      </c>
      <c r="U102" s="152">
        <f t="shared" si="16"/>
        <v>-16097.7</v>
      </c>
      <c r="V102" s="150">
        <f t="shared" si="17"/>
        <v>129</v>
      </c>
      <c r="Y102" s="152"/>
    </row>
    <row r="103" spans="1:25" s="148" customFormat="1" ht="12">
      <c r="A103" s="144" t="s">
        <v>208</v>
      </c>
      <c r="B103" s="145">
        <v>42878</v>
      </c>
      <c r="C103" s="153" t="s">
        <v>407</v>
      </c>
      <c r="D103" s="154">
        <v>300.62</v>
      </c>
      <c r="E103" s="155"/>
      <c r="F103" s="158"/>
      <c r="K103" s="145">
        <f t="shared" si="19"/>
        <v>42884</v>
      </c>
      <c r="L103" s="145"/>
      <c r="M103" s="145">
        <f t="shared" si="10"/>
        <v>42884</v>
      </c>
      <c r="N103" s="145">
        <v>42884</v>
      </c>
      <c r="O103" s="151">
        <f t="shared" si="11"/>
        <v>0</v>
      </c>
      <c r="P103" s="151">
        <f t="shared" si="12"/>
        <v>0</v>
      </c>
      <c r="Q103" s="151">
        <f t="shared" si="13"/>
        <v>0</v>
      </c>
      <c r="R103" s="151">
        <f t="shared" si="14"/>
        <v>-30</v>
      </c>
      <c r="S103" s="150">
        <v>29</v>
      </c>
      <c r="T103" s="152">
        <f t="shared" si="15"/>
        <v>0</v>
      </c>
      <c r="U103" s="152">
        <f t="shared" si="16"/>
        <v>-9018.6</v>
      </c>
      <c r="V103" s="150">
        <f t="shared" si="17"/>
        <v>129</v>
      </c>
      <c r="Y103" s="152"/>
    </row>
    <row r="104" spans="1:25" s="148" customFormat="1" ht="12">
      <c r="A104" s="144" t="s">
        <v>209</v>
      </c>
      <c r="B104" s="145">
        <v>42884</v>
      </c>
      <c r="C104" s="153" t="s">
        <v>408</v>
      </c>
      <c r="D104" s="154">
        <v>223.85</v>
      </c>
      <c r="E104" s="155"/>
      <c r="F104" s="158"/>
      <c r="K104" s="145">
        <v>42886</v>
      </c>
      <c r="L104" s="145"/>
      <c r="M104" s="145">
        <f t="shared" si="10"/>
        <v>42902</v>
      </c>
      <c r="N104" s="145">
        <v>42902</v>
      </c>
      <c r="O104" s="151">
        <f t="shared" si="11"/>
        <v>16</v>
      </c>
      <c r="P104" s="151">
        <f t="shared" si="12"/>
        <v>0</v>
      </c>
      <c r="Q104" s="151">
        <f t="shared" si="13"/>
        <v>16</v>
      </c>
      <c r="R104" s="151">
        <f t="shared" si="14"/>
        <v>-14</v>
      </c>
      <c r="S104" s="150">
        <v>29</v>
      </c>
      <c r="T104" s="152">
        <f t="shared" si="15"/>
        <v>0</v>
      </c>
      <c r="U104" s="152">
        <f t="shared" si="16"/>
        <v>-3133.9</v>
      </c>
      <c r="V104" s="150">
        <f t="shared" si="17"/>
        <v>129</v>
      </c>
      <c r="Y104" s="152"/>
    </row>
    <row r="105" spans="1:25" s="148" customFormat="1" ht="12">
      <c r="A105" s="144" t="s">
        <v>210</v>
      </c>
      <c r="B105" s="145">
        <v>42857</v>
      </c>
      <c r="C105" s="153" t="s">
        <v>409</v>
      </c>
      <c r="D105" s="154">
        <v>108.3</v>
      </c>
      <c r="E105" s="155"/>
      <c r="F105" s="158"/>
      <c r="K105" s="145">
        <f>M105</f>
        <v>42859</v>
      </c>
      <c r="L105" s="145"/>
      <c r="M105" s="145">
        <f t="shared" si="10"/>
        <v>42859</v>
      </c>
      <c r="N105" s="145">
        <v>42859</v>
      </c>
      <c r="O105" s="151">
        <f t="shared" si="11"/>
        <v>0</v>
      </c>
      <c r="P105" s="151">
        <f t="shared" si="12"/>
        <v>0</v>
      </c>
      <c r="Q105" s="151">
        <f t="shared" si="13"/>
        <v>0</v>
      </c>
      <c r="R105" s="151">
        <f t="shared" si="14"/>
        <v>-30</v>
      </c>
      <c r="S105" s="150">
        <v>21</v>
      </c>
      <c r="T105" s="152">
        <f t="shared" si="15"/>
        <v>0</v>
      </c>
      <c r="U105" s="152">
        <f t="shared" si="16"/>
        <v>-3249</v>
      </c>
      <c r="V105" s="150">
        <f t="shared" si="17"/>
        <v>121</v>
      </c>
      <c r="Y105" s="152"/>
    </row>
    <row r="106" spans="1:25" s="148" customFormat="1" ht="12">
      <c r="A106" s="144" t="s">
        <v>211</v>
      </c>
      <c r="B106" s="145">
        <v>42836</v>
      </c>
      <c r="C106" s="153" t="s">
        <v>410</v>
      </c>
      <c r="D106" s="154">
        <v>1.21</v>
      </c>
      <c r="E106" s="155"/>
      <c r="F106" s="158"/>
      <c r="K106" s="145">
        <f>M106</f>
        <v>42838</v>
      </c>
      <c r="L106" s="145"/>
      <c r="M106" s="145">
        <f t="shared" si="10"/>
        <v>42838</v>
      </c>
      <c r="N106" s="145">
        <v>42838</v>
      </c>
      <c r="O106" s="151">
        <f t="shared" si="11"/>
        <v>0</v>
      </c>
      <c r="P106" s="151">
        <f t="shared" si="12"/>
        <v>0</v>
      </c>
      <c r="Q106" s="151">
        <f t="shared" si="13"/>
        <v>0</v>
      </c>
      <c r="R106" s="151">
        <f t="shared" si="14"/>
        <v>-30</v>
      </c>
      <c r="S106" s="150">
        <v>21</v>
      </c>
      <c r="T106" s="152">
        <f t="shared" si="15"/>
        <v>0</v>
      </c>
      <c r="U106" s="152">
        <f t="shared" si="16"/>
        <v>-36.3</v>
      </c>
      <c r="V106" s="150">
        <f t="shared" si="17"/>
        <v>121</v>
      </c>
      <c r="Y106" s="152"/>
    </row>
    <row r="107" spans="1:25" s="150" customFormat="1" ht="12">
      <c r="A107" s="144" t="s">
        <v>212</v>
      </c>
      <c r="B107" s="145">
        <v>42853</v>
      </c>
      <c r="C107" s="153" t="s">
        <v>411</v>
      </c>
      <c r="D107" s="154">
        <v>128.11</v>
      </c>
      <c r="E107" s="155"/>
      <c r="F107" s="158"/>
      <c r="K107" s="145">
        <f>M107</f>
        <v>42852</v>
      </c>
      <c r="L107" s="145"/>
      <c r="M107" s="145">
        <f t="shared" si="10"/>
        <v>42852</v>
      </c>
      <c r="N107" s="145">
        <v>42852</v>
      </c>
      <c r="O107" s="151">
        <f t="shared" si="11"/>
        <v>0</v>
      </c>
      <c r="P107" s="151">
        <f t="shared" si="12"/>
        <v>0</v>
      </c>
      <c r="Q107" s="151">
        <f t="shared" si="13"/>
        <v>0</v>
      </c>
      <c r="R107" s="151">
        <f t="shared" si="14"/>
        <v>-30</v>
      </c>
      <c r="S107" s="150">
        <v>69</v>
      </c>
      <c r="T107" s="152">
        <f t="shared" si="15"/>
        <v>0</v>
      </c>
      <c r="U107" s="152">
        <f t="shared" si="16"/>
        <v>-3843.3</v>
      </c>
      <c r="V107" s="150">
        <f t="shared" si="17"/>
        <v>169</v>
      </c>
      <c r="Y107" s="152"/>
    </row>
    <row r="108" spans="1:25" s="148" customFormat="1" ht="12">
      <c r="A108" s="144" t="s">
        <v>213</v>
      </c>
      <c r="B108" s="145">
        <v>42826</v>
      </c>
      <c r="C108" s="153" t="s">
        <v>412</v>
      </c>
      <c r="D108" s="154">
        <v>135.04</v>
      </c>
      <c r="E108" s="155"/>
      <c r="F108" s="158"/>
      <c r="K108" s="145">
        <v>42886</v>
      </c>
      <c r="L108" s="145"/>
      <c r="M108" s="145">
        <f t="shared" si="10"/>
        <v>42902</v>
      </c>
      <c r="N108" s="145">
        <v>42902</v>
      </c>
      <c r="O108" s="151">
        <f t="shared" si="11"/>
        <v>16</v>
      </c>
      <c r="P108" s="151">
        <f t="shared" si="12"/>
        <v>0</v>
      </c>
      <c r="Q108" s="151">
        <f t="shared" si="13"/>
        <v>16</v>
      </c>
      <c r="R108" s="151">
        <f t="shared" si="14"/>
        <v>-14</v>
      </c>
      <c r="S108" s="150">
        <v>29</v>
      </c>
      <c r="T108" s="152">
        <f t="shared" si="15"/>
        <v>0</v>
      </c>
      <c r="U108" s="152">
        <f t="shared" si="16"/>
        <v>-1890.56</v>
      </c>
      <c r="V108" s="150">
        <f t="shared" si="17"/>
        <v>129</v>
      </c>
      <c r="Y108" s="152"/>
    </row>
    <row r="109" spans="1:25" s="148" customFormat="1" ht="12">
      <c r="A109" s="144" t="s">
        <v>214</v>
      </c>
      <c r="B109" s="145">
        <v>42826</v>
      </c>
      <c r="C109" s="153" t="s">
        <v>413</v>
      </c>
      <c r="D109" s="154">
        <v>655.42</v>
      </c>
      <c r="E109" s="155"/>
      <c r="F109" s="158"/>
      <c r="K109" s="145">
        <v>42886</v>
      </c>
      <c r="L109" s="145"/>
      <c r="M109" s="145">
        <f t="shared" si="10"/>
        <v>42902</v>
      </c>
      <c r="N109" s="145">
        <v>42902</v>
      </c>
      <c r="O109" s="151">
        <f t="shared" si="11"/>
        <v>16</v>
      </c>
      <c r="P109" s="151">
        <f t="shared" si="12"/>
        <v>0</v>
      </c>
      <c r="Q109" s="151">
        <f t="shared" si="13"/>
        <v>16</v>
      </c>
      <c r="R109" s="151">
        <f t="shared" si="14"/>
        <v>-14</v>
      </c>
      <c r="S109" s="150">
        <v>29</v>
      </c>
      <c r="T109" s="152">
        <f t="shared" si="15"/>
        <v>0</v>
      </c>
      <c r="U109" s="152">
        <f t="shared" si="16"/>
        <v>-9175.88</v>
      </c>
      <c r="V109" s="150">
        <f t="shared" si="17"/>
        <v>129</v>
      </c>
      <c r="Y109" s="152"/>
    </row>
    <row r="110" spans="1:25" s="150" customFormat="1" ht="12">
      <c r="A110" s="144" t="s">
        <v>215</v>
      </c>
      <c r="B110" s="145">
        <v>42826</v>
      </c>
      <c r="C110" s="153" t="s">
        <v>414</v>
      </c>
      <c r="D110" s="154">
        <v>2750</v>
      </c>
      <c r="E110" s="155"/>
      <c r="F110" s="158"/>
      <c r="K110" s="145">
        <v>42885</v>
      </c>
      <c r="L110" s="145"/>
      <c r="M110" s="145">
        <f t="shared" si="10"/>
        <v>42902</v>
      </c>
      <c r="N110" s="145">
        <v>42902</v>
      </c>
      <c r="O110" s="151">
        <f t="shared" si="11"/>
        <v>17</v>
      </c>
      <c r="P110" s="151">
        <f t="shared" si="12"/>
        <v>0</v>
      </c>
      <c r="Q110" s="151">
        <f t="shared" si="13"/>
        <v>17</v>
      </c>
      <c r="R110" s="151">
        <f t="shared" si="14"/>
        <v>-13</v>
      </c>
      <c r="S110" s="150">
        <v>29</v>
      </c>
      <c r="T110" s="152">
        <f t="shared" si="15"/>
        <v>0</v>
      </c>
      <c r="U110" s="152">
        <f t="shared" si="16"/>
        <v>-35750</v>
      </c>
      <c r="V110" s="150">
        <f t="shared" si="17"/>
        <v>129</v>
      </c>
      <c r="Y110" s="152"/>
    </row>
    <row r="111" spans="1:25" s="150" customFormat="1" ht="12">
      <c r="A111" s="144" t="s">
        <v>216</v>
      </c>
      <c r="B111" s="145">
        <v>42885</v>
      </c>
      <c r="C111" s="153" t="s">
        <v>415</v>
      </c>
      <c r="D111" s="154">
        <v>2502.52</v>
      </c>
      <c r="E111" s="155"/>
      <c r="F111" s="158"/>
      <c r="K111" s="145">
        <v>42886</v>
      </c>
      <c r="L111" s="145"/>
      <c r="M111" s="145">
        <f t="shared" si="10"/>
        <v>42902</v>
      </c>
      <c r="N111" s="145">
        <v>42902</v>
      </c>
      <c r="O111" s="151">
        <f t="shared" si="11"/>
        <v>16</v>
      </c>
      <c r="P111" s="151">
        <f t="shared" si="12"/>
        <v>0</v>
      </c>
      <c r="Q111" s="151">
        <f t="shared" si="13"/>
        <v>16</v>
      </c>
      <c r="R111" s="151">
        <f t="shared" si="14"/>
        <v>-14</v>
      </c>
      <c r="S111" s="150">
        <v>29</v>
      </c>
      <c r="T111" s="152">
        <f t="shared" si="15"/>
        <v>0</v>
      </c>
      <c r="U111" s="152">
        <f t="shared" si="16"/>
        <v>-35035.28</v>
      </c>
      <c r="V111" s="150">
        <f t="shared" si="17"/>
        <v>129</v>
      </c>
      <c r="Y111" s="152"/>
    </row>
    <row r="112" spans="1:25" s="150" customFormat="1" ht="12">
      <c r="A112" s="144" t="s">
        <v>217</v>
      </c>
      <c r="B112" s="145">
        <v>42885</v>
      </c>
      <c r="C112" s="153" t="s">
        <v>416</v>
      </c>
      <c r="D112" s="154">
        <v>116.16</v>
      </c>
      <c r="E112" s="155"/>
      <c r="F112" s="158"/>
      <c r="K112" s="145">
        <v>42886</v>
      </c>
      <c r="L112" s="145"/>
      <c r="M112" s="145">
        <f t="shared" si="10"/>
        <v>42902</v>
      </c>
      <c r="N112" s="145">
        <v>42902</v>
      </c>
      <c r="O112" s="151">
        <f t="shared" si="11"/>
        <v>16</v>
      </c>
      <c r="P112" s="151">
        <f t="shared" si="12"/>
        <v>0</v>
      </c>
      <c r="Q112" s="151">
        <f t="shared" si="13"/>
        <v>16</v>
      </c>
      <c r="R112" s="151">
        <f t="shared" si="14"/>
        <v>-14</v>
      </c>
      <c r="S112" s="150">
        <v>29</v>
      </c>
      <c r="T112" s="152">
        <f t="shared" si="15"/>
        <v>0</v>
      </c>
      <c r="U112" s="152">
        <f t="shared" si="16"/>
        <v>-1626.24</v>
      </c>
      <c r="V112" s="150">
        <f t="shared" si="17"/>
        <v>129</v>
      </c>
      <c r="Y112" s="152"/>
    </row>
    <row r="113" spans="1:25" s="150" customFormat="1" ht="12">
      <c r="A113" s="144" t="s">
        <v>218</v>
      </c>
      <c r="B113" s="145">
        <v>42885</v>
      </c>
      <c r="C113" s="153" t="s">
        <v>417</v>
      </c>
      <c r="D113" s="154">
        <v>1157.97</v>
      </c>
      <c r="E113" s="155"/>
      <c r="F113" s="158"/>
      <c r="K113" s="145">
        <v>42886</v>
      </c>
      <c r="L113" s="145"/>
      <c r="M113" s="145">
        <f t="shared" si="10"/>
        <v>42902</v>
      </c>
      <c r="N113" s="145">
        <v>42902</v>
      </c>
      <c r="O113" s="151">
        <f t="shared" si="11"/>
        <v>16</v>
      </c>
      <c r="P113" s="151">
        <f t="shared" si="12"/>
        <v>0</v>
      </c>
      <c r="Q113" s="151">
        <f t="shared" si="13"/>
        <v>16</v>
      </c>
      <c r="R113" s="151">
        <f t="shared" si="14"/>
        <v>-14</v>
      </c>
      <c r="S113" s="150">
        <v>29</v>
      </c>
      <c r="T113" s="152">
        <f t="shared" si="15"/>
        <v>0</v>
      </c>
      <c r="U113" s="152">
        <f t="shared" si="16"/>
        <v>-16211.58</v>
      </c>
      <c r="V113" s="150">
        <f t="shared" si="17"/>
        <v>129</v>
      </c>
      <c r="Y113" s="152"/>
    </row>
    <row r="114" spans="1:25" s="150" customFormat="1" ht="12">
      <c r="A114" s="144" t="s">
        <v>219</v>
      </c>
      <c r="B114" s="145">
        <v>42886</v>
      </c>
      <c r="C114" s="153" t="s">
        <v>418</v>
      </c>
      <c r="D114" s="154">
        <v>844.18</v>
      </c>
      <c r="E114" s="155"/>
      <c r="F114" s="158"/>
      <c r="K114" s="145">
        <v>42886</v>
      </c>
      <c r="L114" s="145"/>
      <c r="M114" s="145">
        <f t="shared" si="10"/>
        <v>42902</v>
      </c>
      <c r="N114" s="145">
        <v>42902</v>
      </c>
      <c r="O114" s="151">
        <f t="shared" si="11"/>
        <v>16</v>
      </c>
      <c r="P114" s="151">
        <f t="shared" si="12"/>
        <v>0</v>
      </c>
      <c r="Q114" s="151">
        <f t="shared" si="13"/>
        <v>16</v>
      </c>
      <c r="R114" s="151">
        <f t="shared" si="14"/>
        <v>-14</v>
      </c>
      <c r="S114" s="150">
        <v>29</v>
      </c>
      <c r="T114" s="152">
        <f t="shared" si="15"/>
        <v>0</v>
      </c>
      <c r="U114" s="152">
        <f t="shared" si="16"/>
        <v>-11818.519999999999</v>
      </c>
      <c r="V114" s="150">
        <f t="shared" si="17"/>
        <v>129</v>
      </c>
      <c r="Y114" s="152"/>
    </row>
    <row r="115" spans="1:25" s="148" customFormat="1" ht="12">
      <c r="A115" s="144" t="s">
        <v>220</v>
      </c>
      <c r="B115" s="145">
        <v>42886</v>
      </c>
      <c r="C115" s="153" t="s">
        <v>419</v>
      </c>
      <c r="D115" s="154">
        <v>241.79</v>
      </c>
      <c r="E115" s="155"/>
      <c r="F115" s="158"/>
      <c r="K115" s="145">
        <v>42891</v>
      </c>
      <c r="L115" s="145"/>
      <c r="M115" s="145">
        <f aca="true" t="shared" si="20" ref="M115:M170">+N115</f>
        <v>42902</v>
      </c>
      <c r="N115" s="145">
        <v>42902</v>
      </c>
      <c r="O115" s="151">
        <f aca="true" t="shared" si="21" ref="O115:O170">+M115-K115</f>
        <v>11</v>
      </c>
      <c r="P115" s="151">
        <f aca="true" t="shared" si="22" ref="P115:P170">+N115-M115</f>
        <v>0</v>
      </c>
      <c r="Q115" s="151">
        <f aca="true" t="shared" si="23" ref="Q115:Q170">+N115-K115</f>
        <v>11</v>
      </c>
      <c r="R115" s="151">
        <f aca="true" t="shared" si="24" ref="R115:R170">+Q115-30</f>
        <v>-19</v>
      </c>
      <c r="S115" s="150">
        <v>29</v>
      </c>
      <c r="T115" s="152">
        <f aca="true" t="shared" si="25" ref="T115:T170">+P115*D115</f>
        <v>0</v>
      </c>
      <c r="U115" s="152">
        <f aca="true" t="shared" si="26" ref="U115:U170">+R115*D115</f>
        <v>-4594.01</v>
      </c>
      <c r="V115" s="150">
        <f aca="true" t="shared" si="27" ref="V115:V170">IF(P115&gt;30,200+S115,100+S115)</f>
        <v>129</v>
      </c>
      <c r="Y115" s="152"/>
    </row>
    <row r="116" spans="1:25" s="148" customFormat="1" ht="12">
      <c r="A116" s="144" t="s">
        <v>221</v>
      </c>
      <c r="B116" s="145">
        <v>42886</v>
      </c>
      <c r="C116" s="153" t="s">
        <v>420</v>
      </c>
      <c r="D116" s="154">
        <v>3</v>
      </c>
      <c r="E116" s="155"/>
      <c r="F116" s="158"/>
      <c r="K116" s="145">
        <v>42891</v>
      </c>
      <c r="L116" s="145"/>
      <c r="M116" s="145">
        <f t="shared" si="20"/>
        <v>42902</v>
      </c>
      <c r="N116" s="145">
        <v>42902</v>
      </c>
      <c r="O116" s="151">
        <f t="shared" si="21"/>
        <v>11</v>
      </c>
      <c r="P116" s="151">
        <f t="shared" si="22"/>
        <v>0</v>
      </c>
      <c r="Q116" s="151">
        <f t="shared" si="23"/>
        <v>11</v>
      </c>
      <c r="R116" s="151">
        <f t="shared" si="24"/>
        <v>-19</v>
      </c>
      <c r="S116" s="150">
        <v>22</v>
      </c>
      <c r="T116" s="152">
        <f t="shared" si="25"/>
        <v>0</v>
      </c>
      <c r="U116" s="152">
        <f t="shared" si="26"/>
        <v>-57</v>
      </c>
      <c r="V116" s="150">
        <f t="shared" si="27"/>
        <v>122</v>
      </c>
      <c r="Y116" s="152"/>
    </row>
    <row r="117" spans="1:25" s="148" customFormat="1" ht="12">
      <c r="A117" s="144" t="s">
        <v>222</v>
      </c>
      <c r="B117" s="145">
        <v>42886</v>
      </c>
      <c r="C117" s="153" t="s">
        <v>421</v>
      </c>
      <c r="D117" s="154">
        <v>197.88</v>
      </c>
      <c r="E117" s="155"/>
      <c r="F117" s="158"/>
      <c r="K117" s="145">
        <v>42891</v>
      </c>
      <c r="L117" s="145"/>
      <c r="M117" s="145">
        <f t="shared" si="20"/>
        <v>42916</v>
      </c>
      <c r="N117" s="145">
        <v>42916</v>
      </c>
      <c r="O117" s="151">
        <f t="shared" si="21"/>
        <v>25</v>
      </c>
      <c r="P117" s="151">
        <f t="shared" si="22"/>
        <v>0</v>
      </c>
      <c r="Q117" s="151">
        <f t="shared" si="23"/>
        <v>25</v>
      </c>
      <c r="R117" s="151">
        <f t="shared" si="24"/>
        <v>-5</v>
      </c>
      <c r="S117" s="150">
        <v>22</v>
      </c>
      <c r="T117" s="152">
        <f t="shared" si="25"/>
        <v>0</v>
      </c>
      <c r="U117" s="152">
        <f t="shared" si="26"/>
        <v>-989.4</v>
      </c>
      <c r="V117" s="150">
        <f t="shared" si="27"/>
        <v>122</v>
      </c>
      <c r="Y117" s="152"/>
    </row>
    <row r="118" spans="1:25" s="148" customFormat="1" ht="12">
      <c r="A118" s="144" t="s">
        <v>223</v>
      </c>
      <c r="B118" s="145">
        <v>42884</v>
      </c>
      <c r="C118" s="153" t="s">
        <v>422</v>
      </c>
      <c r="D118" s="154">
        <v>267.37</v>
      </c>
      <c r="E118" s="155"/>
      <c r="F118" s="158"/>
      <c r="K118" s="145">
        <v>42891</v>
      </c>
      <c r="L118" s="145"/>
      <c r="M118" s="145">
        <f t="shared" si="20"/>
        <v>42902</v>
      </c>
      <c r="N118" s="145">
        <v>42902</v>
      </c>
      <c r="O118" s="151">
        <f t="shared" si="21"/>
        <v>11</v>
      </c>
      <c r="P118" s="151">
        <f t="shared" si="22"/>
        <v>0</v>
      </c>
      <c r="Q118" s="151">
        <f t="shared" si="23"/>
        <v>11</v>
      </c>
      <c r="R118" s="151">
        <f t="shared" si="24"/>
        <v>-19</v>
      </c>
      <c r="S118" s="150">
        <v>21</v>
      </c>
      <c r="T118" s="152">
        <f t="shared" si="25"/>
        <v>0</v>
      </c>
      <c r="U118" s="152">
        <f t="shared" si="26"/>
        <v>-5080.03</v>
      </c>
      <c r="V118" s="150">
        <f t="shared" si="27"/>
        <v>121</v>
      </c>
      <c r="Y118" s="152"/>
    </row>
    <row r="119" spans="1:25" s="148" customFormat="1" ht="12">
      <c r="A119" s="144" t="s">
        <v>224</v>
      </c>
      <c r="B119" s="145">
        <v>42886</v>
      </c>
      <c r="C119" s="153" t="s">
        <v>423</v>
      </c>
      <c r="D119" s="154">
        <v>1807.5</v>
      </c>
      <c r="E119" s="155"/>
      <c r="F119" s="158"/>
      <c r="K119" s="145">
        <f>M119</f>
        <v>42886</v>
      </c>
      <c r="L119" s="145"/>
      <c r="M119" s="145">
        <f t="shared" si="20"/>
        <v>42886</v>
      </c>
      <c r="N119" s="145">
        <v>42886</v>
      </c>
      <c r="O119" s="151">
        <f t="shared" si="21"/>
        <v>0</v>
      </c>
      <c r="P119" s="151">
        <f t="shared" si="22"/>
        <v>0</v>
      </c>
      <c r="Q119" s="151">
        <f t="shared" si="23"/>
        <v>0</v>
      </c>
      <c r="R119" s="151">
        <f t="shared" si="24"/>
        <v>-30</v>
      </c>
      <c r="S119" s="150">
        <v>29</v>
      </c>
      <c r="T119" s="152">
        <f t="shared" si="25"/>
        <v>0</v>
      </c>
      <c r="U119" s="152">
        <f t="shared" si="26"/>
        <v>-54225</v>
      </c>
      <c r="V119" s="150">
        <f t="shared" si="27"/>
        <v>129</v>
      </c>
      <c r="Y119" s="152"/>
    </row>
    <row r="120" spans="1:25" s="148" customFormat="1" ht="12">
      <c r="A120" s="144" t="s">
        <v>225</v>
      </c>
      <c r="B120" s="145">
        <v>42886</v>
      </c>
      <c r="C120" s="153" t="s">
        <v>424</v>
      </c>
      <c r="D120" s="154">
        <v>224.16</v>
      </c>
      <c r="E120" s="155"/>
      <c r="F120" s="158"/>
      <c r="K120" s="145">
        <v>42891</v>
      </c>
      <c r="L120" s="145"/>
      <c r="M120" s="145">
        <f t="shared" si="20"/>
        <v>42892</v>
      </c>
      <c r="N120" s="145">
        <v>42892</v>
      </c>
      <c r="O120" s="151">
        <f t="shared" si="21"/>
        <v>1</v>
      </c>
      <c r="P120" s="151">
        <f t="shared" si="22"/>
        <v>0</v>
      </c>
      <c r="Q120" s="151">
        <f t="shared" si="23"/>
        <v>1</v>
      </c>
      <c r="R120" s="151">
        <f t="shared" si="24"/>
        <v>-29</v>
      </c>
      <c r="S120" s="150">
        <v>29</v>
      </c>
      <c r="T120" s="152">
        <f t="shared" si="25"/>
        <v>0</v>
      </c>
      <c r="U120" s="152">
        <f t="shared" si="26"/>
        <v>-6500.64</v>
      </c>
      <c r="V120" s="150">
        <f t="shared" si="27"/>
        <v>129</v>
      </c>
      <c r="Y120" s="152"/>
    </row>
    <row r="121" spans="1:25" s="148" customFormat="1" ht="12">
      <c r="A121" s="144" t="s">
        <v>226</v>
      </c>
      <c r="B121" s="145">
        <v>42881</v>
      </c>
      <c r="C121" s="153" t="s">
        <v>425</v>
      </c>
      <c r="D121" s="154">
        <v>10375.31</v>
      </c>
      <c r="E121" s="155"/>
      <c r="F121" s="158"/>
      <c r="K121" s="145">
        <v>42891</v>
      </c>
      <c r="L121" s="145"/>
      <c r="M121" s="145">
        <f t="shared" si="20"/>
        <v>42902</v>
      </c>
      <c r="N121" s="145">
        <v>42902</v>
      </c>
      <c r="O121" s="151">
        <f t="shared" si="21"/>
        <v>11</v>
      </c>
      <c r="P121" s="151">
        <f t="shared" si="22"/>
        <v>0</v>
      </c>
      <c r="Q121" s="151">
        <f t="shared" si="23"/>
        <v>11</v>
      </c>
      <c r="R121" s="151">
        <f t="shared" si="24"/>
        <v>-19</v>
      </c>
      <c r="S121" s="150">
        <v>29</v>
      </c>
      <c r="T121" s="152">
        <f t="shared" si="25"/>
        <v>0</v>
      </c>
      <c r="U121" s="152">
        <f t="shared" si="26"/>
        <v>-197130.88999999998</v>
      </c>
      <c r="V121" s="150">
        <f t="shared" si="27"/>
        <v>129</v>
      </c>
      <c r="Y121" s="152"/>
    </row>
    <row r="122" spans="1:25" s="150" customFormat="1" ht="12">
      <c r="A122" s="144" t="s">
        <v>227</v>
      </c>
      <c r="B122" s="145">
        <v>42887</v>
      </c>
      <c r="C122" s="153" t="s">
        <v>426</v>
      </c>
      <c r="D122" s="154">
        <v>56.86</v>
      </c>
      <c r="E122" s="155"/>
      <c r="F122" s="158"/>
      <c r="K122" s="145">
        <f>M122</f>
        <v>42887</v>
      </c>
      <c r="L122" s="145"/>
      <c r="M122" s="145">
        <f t="shared" si="20"/>
        <v>42887</v>
      </c>
      <c r="N122" s="145">
        <v>42887</v>
      </c>
      <c r="O122" s="151">
        <f t="shared" si="21"/>
        <v>0</v>
      </c>
      <c r="P122" s="151">
        <f t="shared" si="22"/>
        <v>0</v>
      </c>
      <c r="Q122" s="151">
        <f t="shared" si="23"/>
        <v>0</v>
      </c>
      <c r="R122" s="151">
        <f t="shared" si="24"/>
        <v>-30</v>
      </c>
      <c r="S122" s="150">
        <v>21</v>
      </c>
      <c r="T122" s="152">
        <f t="shared" si="25"/>
        <v>0</v>
      </c>
      <c r="U122" s="152">
        <f t="shared" si="26"/>
        <v>-1705.8</v>
      </c>
      <c r="V122" s="150">
        <f t="shared" si="27"/>
        <v>121</v>
      </c>
      <c r="Y122" s="152"/>
    </row>
    <row r="123" spans="1:25" s="150" customFormat="1" ht="12">
      <c r="A123" s="144" t="s">
        <v>228</v>
      </c>
      <c r="B123" s="145">
        <v>42886</v>
      </c>
      <c r="C123" s="153" t="s">
        <v>427</v>
      </c>
      <c r="D123" s="154">
        <v>130</v>
      </c>
      <c r="E123" s="155"/>
      <c r="F123" s="158"/>
      <c r="K123" s="145">
        <v>42891</v>
      </c>
      <c r="L123" s="145"/>
      <c r="M123" s="145">
        <f t="shared" si="20"/>
        <v>42902</v>
      </c>
      <c r="N123" s="145">
        <v>42902</v>
      </c>
      <c r="O123" s="151">
        <f t="shared" si="21"/>
        <v>11</v>
      </c>
      <c r="P123" s="151">
        <f t="shared" si="22"/>
        <v>0</v>
      </c>
      <c r="Q123" s="151">
        <f t="shared" si="23"/>
        <v>11</v>
      </c>
      <c r="R123" s="151">
        <f t="shared" si="24"/>
        <v>-19</v>
      </c>
      <c r="S123" s="150">
        <v>29</v>
      </c>
      <c r="T123" s="152">
        <f t="shared" si="25"/>
        <v>0</v>
      </c>
      <c r="U123" s="152">
        <f t="shared" si="26"/>
        <v>-2470</v>
      </c>
      <c r="V123" s="150">
        <f t="shared" si="27"/>
        <v>129</v>
      </c>
      <c r="Y123" s="152"/>
    </row>
    <row r="124" spans="1:25" s="148" customFormat="1" ht="12">
      <c r="A124" s="144" t="s">
        <v>229</v>
      </c>
      <c r="B124" s="145">
        <v>42885</v>
      </c>
      <c r="C124" s="153" t="s">
        <v>428</v>
      </c>
      <c r="D124" s="154">
        <v>860.89</v>
      </c>
      <c r="E124" s="155"/>
      <c r="F124" s="158"/>
      <c r="K124" s="145">
        <v>42891</v>
      </c>
      <c r="L124" s="145"/>
      <c r="M124" s="145">
        <f t="shared" si="20"/>
        <v>42902</v>
      </c>
      <c r="N124" s="145">
        <v>42902</v>
      </c>
      <c r="O124" s="151">
        <f t="shared" si="21"/>
        <v>11</v>
      </c>
      <c r="P124" s="151">
        <f t="shared" si="22"/>
        <v>0</v>
      </c>
      <c r="Q124" s="151">
        <f t="shared" si="23"/>
        <v>11</v>
      </c>
      <c r="R124" s="151">
        <f t="shared" si="24"/>
        <v>-19</v>
      </c>
      <c r="S124" s="150">
        <v>29</v>
      </c>
      <c r="T124" s="152">
        <f t="shared" si="25"/>
        <v>0</v>
      </c>
      <c r="U124" s="152">
        <f t="shared" si="26"/>
        <v>-16356.91</v>
      </c>
      <c r="V124" s="150">
        <f t="shared" si="27"/>
        <v>129</v>
      </c>
      <c r="Y124" s="152"/>
    </row>
    <row r="125" spans="1:25" s="148" customFormat="1" ht="12">
      <c r="A125" s="144" t="s">
        <v>230</v>
      </c>
      <c r="B125" s="145">
        <v>42886</v>
      </c>
      <c r="C125" s="153" t="s">
        <v>429</v>
      </c>
      <c r="D125" s="154">
        <v>692.97</v>
      </c>
      <c r="E125" s="155"/>
      <c r="F125" s="158"/>
      <c r="K125" s="145">
        <v>42891</v>
      </c>
      <c r="L125" s="145"/>
      <c r="M125" s="145">
        <f t="shared" si="20"/>
        <v>42902</v>
      </c>
      <c r="N125" s="145">
        <v>42902</v>
      </c>
      <c r="O125" s="151">
        <f t="shared" si="21"/>
        <v>11</v>
      </c>
      <c r="P125" s="151">
        <f t="shared" si="22"/>
        <v>0</v>
      </c>
      <c r="Q125" s="151">
        <f t="shared" si="23"/>
        <v>11</v>
      </c>
      <c r="R125" s="151">
        <f t="shared" si="24"/>
        <v>-19</v>
      </c>
      <c r="S125" s="150">
        <v>29</v>
      </c>
      <c r="T125" s="152">
        <f t="shared" si="25"/>
        <v>0</v>
      </c>
      <c r="U125" s="152">
        <f t="shared" si="26"/>
        <v>-13166.43</v>
      </c>
      <c r="V125" s="150">
        <f t="shared" si="27"/>
        <v>129</v>
      </c>
      <c r="Y125" s="152"/>
    </row>
    <row r="126" spans="1:25" s="148" customFormat="1" ht="12">
      <c r="A126" s="144" t="s">
        <v>231</v>
      </c>
      <c r="B126" s="145">
        <v>42872</v>
      </c>
      <c r="C126" s="153" t="s">
        <v>430</v>
      </c>
      <c r="D126" s="154">
        <v>17.94</v>
      </c>
      <c r="E126" s="155"/>
      <c r="F126" s="158"/>
      <c r="K126" s="145">
        <f>M126</f>
        <v>42880</v>
      </c>
      <c r="L126" s="145"/>
      <c r="M126" s="145">
        <f t="shared" si="20"/>
        <v>42880</v>
      </c>
      <c r="N126" s="145">
        <v>42880</v>
      </c>
      <c r="O126" s="151">
        <f t="shared" si="21"/>
        <v>0</v>
      </c>
      <c r="P126" s="151">
        <f t="shared" si="22"/>
        <v>0</v>
      </c>
      <c r="Q126" s="151">
        <f t="shared" si="23"/>
        <v>0</v>
      </c>
      <c r="R126" s="151">
        <f t="shared" si="24"/>
        <v>-30</v>
      </c>
      <c r="S126" s="150">
        <v>29</v>
      </c>
      <c r="T126" s="152">
        <f t="shared" si="25"/>
        <v>0</v>
      </c>
      <c r="U126" s="152">
        <f t="shared" si="26"/>
        <v>-538.2</v>
      </c>
      <c r="V126" s="150">
        <f t="shared" si="27"/>
        <v>129</v>
      </c>
      <c r="Y126" s="152"/>
    </row>
    <row r="127" spans="1:25" s="148" customFormat="1" ht="12">
      <c r="A127" s="144" t="s">
        <v>232</v>
      </c>
      <c r="B127" s="145">
        <v>42870</v>
      </c>
      <c r="C127" s="153" t="s">
        <v>431</v>
      </c>
      <c r="D127" s="154">
        <v>444.99</v>
      </c>
      <c r="E127" s="155"/>
      <c r="F127" s="158"/>
      <c r="K127" s="145">
        <f>M127</f>
        <v>42872</v>
      </c>
      <c r="L127" s="145"/>
      <c r="M127" s="145">
        <f t="shared" si="20"/>
        <v>42872</v>
      </c>
      <c r="N127" s="145">
        <v>42872</v>
      </c>
      <c r="O127" s="151">
        <f t="shared" si="21"/>
        <v>0</v>
      </c>
      <c r="P127" s="151">
        <f t="shared" si="22"/>
        <v>0</v>
      </c>
      <c r="Q127" s="151">
        <f t="shared" si="23"/>
        <v>0</v>
      </c>
      <c r="R127" s="151">
        <f t="shared" si="24"/>
        <v>-30</v>
      </c>
      <c r="S127" s="150">
        <v>29</v>
      </c>
      <c r="T127" s="152">
        <f t="shared" si="25"/>
        <v>0</v>
      </c>
      <c r="U127" s="152">
        <f t="shared" si="26"/>
        <v>-13349.7</v>
      </c>
      <c r="V127" s="150">
        <f t="shared" si="27"/>
        <v>129</v>
      </c>
      <c r="Y127" s="152"/>
    </row>
    <row r="128" spans="1:25" s="148" customFormat="1" ht="12">
      <c r="A128" s="144" t="s">
        <v>233</v>
      </c>
      <c r="B128" s="145">
        <v>42872</v>
      </c>
      <c r="C128" s="153" t="s">
        <v>432</v>
      </c>
      <c r="D128" s="154">
        <v>46.96</v>
      </c>
      <c r="E128" s="155"/>
      <c r="F128" s="158"/>
      <c r="K128" s="145">
        <f>M128</f>
        <v>42880</v>
      </c>
      <c r="L128" s="145"/>
      <c r="M128" s="145">
        <f t="shared" si="20"/>
        <v>42880</v>
      </c>
      <c r="N128" s="145">
        <v>42880</v>
      </c>
      <c r="O128" s="151">
        <f t="shared" si="21"/>
        <v>0</v>
      </c>
      <c r="P128" s="151">
        <f t="shared" si="22"/>
        <v>0</v>
      </c>
      <c r="Q128" s="151">
        <f t="shared" si="23"/>
        <v>0</v>
      </c>
      <c r="R128" s="151">
        <f t="shared" si="24"/>
        <v>-30</v>
      </c>
      <c r="S128" s="150">
        <v>29</v>
      </c>
      <c r="T128" s="152">
        <f t="shared" si="25"/>
        <v>0</v>
      </c>
      <c r="U128" s="152">
        <f t="shared" si="26"/>
        <v>-1408.8</v>
      </c>
      <c r="V128" s="150">
        <f t="shared" si="27"/>
        <v>129</v>
      </c>
      <c r="Y128" s="152"/>
    </row>
    <row r="129" spans="1:25" s="148" customFormat="1" ht="12">
      <c r="A129" s="144" t="s">
        <v>234</v>
      </c>
      <c r="B129" s="145">
        <v>42872</v>
      </c>
      <c r="C129" s="153" t="s">
        <v>433</v>
      </c>
      <c r="D129" s="154">
        <v>46.55</v>
      </c>
      <c r="E129" s="155"/>
      <c r="F129" s="158"/>
      <c r="K129" s="145">
        <f>M129</f>
        <v>42880</v>
      </c>
      <c r="L129" s="145"/>
      <c r="M129" s="145">
        <f t="shared" si="20"/>
        <v>42880</v>
      </c>
      <c r="N129" s="145">
        <v>42880</v>
      </c>
      <c r="O129" s="151">
        <f t="shared" si="21"/>
        <v>0</v>
      </c>
      <c r="P129" s="151">
        <f t="shared" si="22"/>
        <v>0</v>
      </c>
      <c r="Q129" s="151">
        <f t="shared" si="23"/>
        <v>0</v>
      </c>
      <c r="R129" s="151">
        <f t="shared" si="24"/>
        <v>-30</v>
      </c>
      <c r="S129" s="150">
        <v>29</v>
      </c>
      <c r="T129" s="152">
        <f t="shared" si="25"/>
        <v>0</v>
      </c>
      <c r="U129" s="152">
        <f t="shared" si="26"/>
        <v>-1396.5</v>
      </c>
      <c r="V129" s="150">
        <f t="shared" si="27"/>
        <v>129</v>
      </c>
      <c r="Y129" s="152"/>
    </row>
    <row r="130" spans="1:25" s="148" customFormat="1" ht="12">
      <c r="A130" s="144" t="s">
        <v>235</v>
      </c>
      <c r="B130" s="145">
        <v>42881</v>
      </c>
      <c r="C130" s="153" t="s">
        <v>434</v>
      </c>
      <c r="D130" s="154">
        <v>19.03</v>
      </c>
      <c r="E130" s="155"/>
      <c r="F130" s="158"/>
      <c r="K130" s="145">
        <v>42891</v>
      </c>
      <c r="L130" s="145"/>
      <c r="M130" s="145">
        <f t="shared" si="20"/>
        <v>42891</v>
      </c>
      <c r="N130" s="145">
        <v>42891</v>
      </c>
      <c r="O130" s="151">
        <f t="shared" si="21"/>
        <v>0</v>
      </c>
      <c r="P130" s="151">
        <f t="shared" si="22"/>
        <v>0</v>
      </c>
      <c r="Q130" s="151">
        <f t="shared" si="23"/>
        <v>0</v>
      </c>
      <c r="R130" s="151">
        <f t="shared" si="24"/>
        <v>-30</v>
      </c>
      <c r="S130" s="150">
        <v>29</v>
      </c>
      <c r="T130" s="152">
        <f t="shared" si="25"/>
        <v>0</v>
      </c>
      <c r="U130" s="152">
        <f t="shared" si="26"/>
        <v>-570.9000000000001</v>
      </c>
      <c r="V130" s="150">
        <f t="shared" si="27"/>
        <v>129</v>
      </c>
      <c r="Y130" s="152"/>
    </row>
    <row r="131" spans="1:25" s="150" customFormat="1" ht="12">
      <c r="A131" s="144" t="s">
        <v>236</v>
      </c>
      <c r="B131" s="145">
        <v>42881</v>
      </c>
      <c r="C131" s="153" t="s">
        <v>435</v>
      </c>
      <c r="D131" s="154">
        <v>33.82</v>
      </c>
      <c r="K131" s="145">
        <v>42891</v>
      </c>
      <c r="L131" s="145"/>
      <c r="M131" s="145">
        <f t="shared" si="20"/>
        <v>42891</v>
      </c>
      <c r="N131" s="145">
        <v>42891</v>
      </c>
      <c r="O131" s="151">
        <f t="shared" si="21"/>
        <v>0</v>
      </c>
      <c r="P131" s="151">
        <f t="shared" si="22"/>
        <v>0</v>
      </c>
      <c r="Q131" s="151">
        <f t="shared" si="23"/>
        <v>0</v>
      </c>
      <c r="R131" s="151">
        <f t="shared" si="24"/>
        <v>-30</v>
      </c>
      <c r="S131" s="150">
        <v>29</v>
      </c>
      <c r="T131" s="152">
        <f t="shared" si="25"/>
        <v>0</v>
      </c>
      <c r="U131" s="152">
        <f t="shared" si="26"/>
        <v>-1014.6</v>
      </c>
      <c r="V131" s="150">
        <f t="shared" si="27"/>
        <v>129</v>
      </c>
      <c r="Y131" s="152"/>
    </row>
    <row r="132" spans="1:25" s="150" customFormat="1" ht="12">
      <c r="A132" s="144" t="s">
        <v>237</v>
      </c>
      <c r="B132" s="145">
        <v>42884</v>
      </c>
      <c r="C132" s="153" t="s">
        <v>436</v>
      </c>
      <c r="D132" s="154">
        <v>17.66</v>
      </c>
      <c r="K132" s="145">
        <v>42891</v>
      </c>
      <c r="L132" s="145"/>
      <c r="M132" s="145">
        <f t="shared" si="20"/>
        <v>42892</v>
      </c>
      <c r="N132" s="145">
        <v>42892</v>
      </c>
      <c r="O132" s="151">
        <f t="shared" si="21"/>
        <v>1</v>
      </c>
      <c r="P132" s="151">
        <f t="shared" si="22"/>
        <v>0</v>
      </c>
      <c r="Q132" s="151">
        <f t="shared" si="23"/>
        <v>1</v>
      </c>
      <c r="R132" s="151">
        <f t="shared" si="24"/>
        <v>-29</v>
      </c>
      <c r="S132" s="150">
        <v>29</v>
      </c>
      <c r="T132" s="152">
        <f t="shared" si="25"/>
        <v>0</v>
      </c>
      <c r="U132" s="152">
        <f t="shared" si="26"/>
        <v>-512.14</v>
      </c>
      <c r="V132" s="150">
        <f t="shared" si="27"/>
        <v>129</v>
      </c>
      <c r="Y132" s="152"/>
    </row>
    <row r="133" spans="1:25" s="148" customFormat="1" ht="12">
      <c r="A133" s="144" t="s">
        <v>238</v>
      </c>
      <c r="B133" s="145">
        <v>42878</v>
      </c>
      <c r="C133" s="153" t="s">
        <v>437</v>
      </c>
      <c r="D133" s="154">
        <v>151.25</v>
      </c>
      <c r="K133" s="145">
        <v>42891</v>
      </c>
      <c r="L133" s="145"/>
      <c r="M133" s="145">
        <f t="shared" si="20"/>
        <v>42902</v>
      </c>
      <c r="N133" s="145">
        <v>42902</v>
      </c>
      <c r="O133" s="151">
        <f t="shared" si="21"/>
        <v>11</v>
      </c>
      <c r="P133" s="151">
        <f t="shared" si="22"/>
        <v>0</v>
      </c>
      <c r="Q133" s="151">
        <f t="shared" si="23"/>
        <v>11</v>
      </c>
      <c r="R133" s="151">
        <f t="shared" si="24"/>
        <v>-19</v>
      </c>
      <c r="S133" s="150">
        <v>21</v>
      </c>
      <c r="T133" s="152">
        <f t="shared" si="25"/>
        <v>0</v>
      </c>
      <c r="U133" s="152">
        <f t="shared" si="26"/>
        <v>-2873.75</v>
      </c>
      <c r="V133" s="150">
        <f t="shared" si="27"/>
        <v>121</v>
      </c>
      <c r="Y133" s="152"/>
    </row>
    <row r="134" spans="1:25" s="148" customFormat="1" ht="12">
      <c r="A134" s="144" t="s">
        <v>239</v>
      </c>
      <c r="B134" s="145">
        <v>42886</v>
      </c>
      <c r="C134" s="153" t="s">
        <v>438</v>
      </c>
      <c r="D134" s="154">
        <v>1108.17</v>
      </c>
      <c r="K134" s="145">
        <f>M134</f>
        <v>42886</v>
      </c>
      <c r="L134" s="145"/>
      <c r="M134" s="145">
        <f t="shared" si="20"/>
        <v>42886</v>
      </c>
      <c r="N134" s="145">
        <v>42886</v>
      </c>
      <c r="O134" s="151">
        <f t="shared" si="21"/>
        <v>0</v>
      </c>
      <c r="P134" s="151">
        <f t="shared" si="22"/>
        <v>0</v>
      </c>
      <c r="Q134" s="151">
        <f t="shared" si="23"/>
        <v>0</v>
      </c>
      <c r="R134" s="151">
        <f t="shared" si="24"/>
        <v>-30</v>
      </c>
      <c r="S134" s="150">
        <v>29</v>
      </c>
      <c r="T134" s="152">
        <f t="shared" si="25"/>
        <v>0</v>
      </c>
      <c r="U134" s="152">
        <f t="shared" si="26"/>
        <v>-33245.100000000006</v>
      </c>
      <c r="V134" s="150">
        <f t="shared" si="27"/>
        <v>129</v>
      </c>
      <c r="Y134" s="152"/>
    </row>
    <row r="135" spans="1:25" s="148" customFormat="1" ht="12">
      <c r="A135" s="144" t="s">
        <v>240</v>
      </c>
      <c r="B135" s="145">
        <v>42874</v>
      </c>
      <c r="C135" s="153" t="s">
        <v>439</v>
      </c>
      <c r="D135" s="154">
        <v>128.57</v>
      </c>
      <c r="K135" s="145">
        <v>42892</v>
      </c>
      <c r="L135" s="145"/>
      <c r="M135" s="145">
        <f t="shared" si="20"/>
        <v>42902</v>
      </c>
      <c r="N135" s="145">
        <v>42902</v>
      </c>
      <c r="O135" s="151">
        <f t="shared" si="21"/>
        <v>10</v>
      </c>
      <c r="P135" s="151">
        <f t="shared" si="22"/>
        <v>0</v>
      </c>
      <c r="Q135" s="151">
        <f t="shared" si="23"/>
        <v>10</v>
      </c>
      <c r="R135" s="151">
        <f t="shared" si="24"/>
        <v>-20</v>
      </c>
      <c r="S135" s="150">
        <v>29</v>
      </c>
      <c r="T135" s="152">
        <f t="shared" si="25"/>
        <v>0</v>
      </c>
      <c r="U135" s="152">
        <f t="shared" si="26"/>
        <v>-2571.3999999999996</v>
      </c>
      <c r="V135" s="150">
        <f t="shared" si="27"/>
        <v>129</v>
      </c>
      <c r="Y135" s="152"/>
    </row>
    <row r="136" spans="1:25" s="148" customFormat="1" ht="12">
      <c r="A136" s="144" t="s">
        <v>241</v>
      </c>
      <c r="B136" s="145">
        <v>42849</v>
      </c>
      <c r="C136" s="153" t="s">
        <v>440</v>
      </c>
      <c r="D136" s="154">
        <v>589.89</v>
      </c>
      <c r="K136" s="145">
        <f>M136</f>
        <v>42880</v>
      </c>
      <c r="L136" s="145"/>
      <c r="M136" s="145">
        <f t="shared" si="20"/>
        <v>42880</v>
      </c>
      <c r="N136" s="145">
        <v>42880</v>
      </c>
      <c r="O136" s="151">
        <f t="shared" si="21"/>
        <v>0</v>
      </c>
      <c r="P136" s="151">
        <f t="shared" si="22"/>
        <v>0</v>
      </c>
      <c r="Q136" s="151">
        <f t="shared" si="23"/>
        <v>0</v>
      </c>
      <c r="R136" s="151">
        <f t="shared" si="24"/>
        <v>-30</v>
      </c>
      <c r="S136" s="150">
        <v>21</v>
      </c>
      <c r="T136" s="152">
        <f t="shared" si="25"/>
        <v>0</v>
      </c>
      <c r="U136" s="152">
        <f t="shared" si="26"/>
        <v>-17696.7</v>
      </c>
      <c r="V136" s="150">
        <f t="shared" si="27"/>
        <v>121</v>
      </c>
      <c r="Y136" s="152"/>
    </row>
    <row r="137" spans="1:25" s="148" customFormat="1" ht="12">
      <c r="A137" s="144" t="s">
        <v>242</v>
      </c>
      <c r="B137" s="145">
        <v>42860</v>
      </c>
      <c r="C137" s="153" t="s">
        <v>441</v>
      </c>
      <c r="D137" s="154">
        <v>82.99</v>
      </c>
      <c r="K137" s="145">
        <v>42892</v>
      </c>
      <c r="L137" s="145"/>
      <c r="M137" s="145">
        <f t="shared" si="20"/>
        <v>42902</v>
      </c>
      <c r="N137" s="145">
        <v>42902</v>
      </c>
      <c r="O137" s="151">
        <f t="shared" si="21"/>
        <v>10</v>
      </c>
      <c r="P137" s="151">
        <f t="shared" si="22"/>
        <v>0</v>
      </c>
      <c r="Q137" s="151">
        <f t="shared" si="23"/>
        <v>10</v>
      </c>
      <c r="R137" s="151">
        <f t="shared" si="24"/>
        <v>-20</v>
      </c>
      <c r="S137" s="150">
        <v>29</v>
      </c>
      <c r="T137" s="152">
        <f t="shared" si="25"/>
        <v>0</v>
      </c>
      <c r="U137" s="152">
        <f t="shared" si="26"/>
        <v>-1659.8</v>
      </c>
      <c r="V137" s="150">
        <f t="shared" si="27"/>
        <v>129</v>
      </c>
      <c r="Y137" s="152"/>
    </row>
    <row r="138" spans="1:25" s="148" customFormat="1" ht="12">
      <c r="A138" s="144" t="s">
        <v>243</v>
      </c>
      <c r="B138" s="145">
        <v>42886</v>
      </c>
      <c r="C138" s="153" t="s">
        <v>442</v>
      </c>
      <c r="D138" s="154">
        <v>85</v>
      </c>
      <c r="K138" s="145">
        <v>42892</v>
      </c>
      <c r="L138" s="145"/>
      <c r="M138" s="145">
        <f t="shared" si="20"/>
        <v>42916</v>
      </c>
      <c r="N138" s="145">
        <v>42916</v>
      </c>
      <c r="O138" s="151">
        <f t="shared" si="21"/>
        <v>24</v>
      </c>
      <c r="P138" s="151">
        <f t="shared" si="22"/>
        <v>0</v>
      </c>
      <c r="Q138" s="151">
        <f t="shared" si="23"/>
        <v>24</v>
      </c>
      <c r="R138" s="151">
        <f t="shared" si="24"/>
        <v>-6</v>
      </c>
      <c r="S138" s="150">
        <v>22</v>
      </c>
      <c r="T138" s="152">
        <f t="shared" si="25"/>
        <v>0</v>
      </c>
      <c r="U138" s="152">
        <f t="shared" si="26"/>
        <v>-510</v>
      </c>
      <c r="V138" s="150">
        <f t="shared" si="27"/>
        <v>122</v>
      </c>
      <c r="Y138" s="152"/>
    </row>
    <row r="139" spans="1:25" s="148" customFormat="1" ht="12">
      <c r="A139" s="144" t="s">
        <v>244</v>
      </c>
      <c r="B139" s="145">
        <v>42886</v>
      </c>
      <c r="C139" s="153" t="s">
        <v>443</v>
      </c>
      <c r="D139" s="154">
        <v>39.23</v>
      </c>
      <c r="K139" s="145">
        <v>42892</v>
      </c>
      <c r="L139" s="145"/>
      <c r="M139" s="145">
        <f t="shared" si="20"/>
        <v>42894</v>
      </c>
      <c r="N139" s="145">
        <v>42894</v>
      </c>
      <c r="O139" s="151">
        <f t="shared" si="21"/>
        <v>2</v>
      </c>
      <c r="P139" s="151">
        <f t="shared" si="22"/>
        <v>0</v>
      </c>
      <c r="Q139" s="151">
        <f t="shared" si="23"/>
        <v>2</v>
      </c>
      <c r="R139" s="151">
        <f t="shared" si="24"/>
        <v>-28</v>
      </c>
      <c r="S139" s="150">
        <v>22</v>
      </c>
      <c r="T139" s="152">
        <f t="shared" si="25"/>
        <v>0</v>
      </c>
      <c r="U139" s="152">
        <f t="shared" si="26"/>
        <v>-1098.4399999999998</v>
      </c>
      <c r="V139" s="150">
        <f t="shared" si="27"/>
        <v>122</v>
      </c>
      <c r="Y139" s="152"/>
    </row>
    <row r="140" spans="1:25" s="148" customFormat="1" ht="12">
      <c r="A140" s="144" t="s">
        <v>245</v>
      </c>
      <c r="B140" s="145">
        <v>42828</v>
      </c>
      <c r="C140" s="153" t="s">
        <v>444</v>
      </c>
      <c r="D140" s="154">
        <v>320.65</v>
      </c>
      <c r="K140" s="145">
        <f>M140</f>
        <v>42853</v>
      </c>
      <c r="L140" s="145"/>
      <c r="M140" s="145">
        <f t="shared" si="20"/>
        <v>42853</v>
      </c>
      <c r="N140" s="145">
        <v>42853</v>
      </c>
      <c r="O140" s="151">
        <f t="shared" si="21"/>
        <v>0</v>
      </c>
      <c r="P140" s="151">
        <f t="shared" si="22"/>
        <v>0</v>
      </c>
      <c r="Q140" s="151">
        <f t="shared" si="23"/>
        <v>0</v>
      </c>
      <c r="R140" s="151">
        <f t="shared" si="24"/>
        <v>-30</v>
      </c>
      <c r="S140" s="150">
        <v>29</v>
      </c>
      <c r="T140" s="152">
        <f t="shared" si="25"/>
        <v>0</v>
      </c>
      <c r="U140" s="152">
        <f t="shared" si="26"/>
        <v>-9619.5</v>
      </c>
      <c r="V140" s="150">
        <f t="shared" si="27"/>
        <v>129</v>
      </c>
      <c r="Y140" s="152"/>
    </row>
    <row r="141" spans="1:25" s="148" customFormat="1" ht="12">
      <c r="A141" s="144" t="s">
        <v>246</v>
      </c>
      <c r="B141" s="145">
        <v>42888</v>
      </c>
      <c r="C141" s="153" t="s">
        <v>445</v>
      </c>
      <c r="D141" s="154">
        <v>6897</v>
      </c>
      <c r="K141" s="145">
        <v>42892</v>
      </c>
      <c r="L141" s="145"/>
      <c r="M141" s="145">
        <f t="shared" si="20"/>
        <v>42902</v>
      </c>
      <c r="N141" s="145">
        <v>42902</v>
      </c>
      <c r="O141" s="151">
        <f t="shared" si="21"/>
        <v>10</v>
      </c>
      <c r="P141" s="151">
        <f t="shared" si="22"/>
        <v>0</v>
      </c>
      <c r="Q141" s="151">
        <f t="shared" si="23"/>
        <v>10</v>
      </c>
      <c r="R141" s="151">
        <f t="shared" si="24"/>
        <v>-20</v>
      </c>
      <c r="S141" s="150">
        <v>29</v>
      </c>
      <c r="T141" s="152">
        <f t="shared" si="25"/>
        <v>0</v>
      </c>
      <c r="U141" s="152">
        <f t="shared" si="26"/>
        <v>-137940</v>
      </c>
      <c r="V141" s="150">
        <f t="shared" si="27"/>
        <v>129</v>
      </c>
      <c r="Y141" s="152"/>
    </row>
    <row r="142" spans="1:25" s="148" customFormat="1" ht="12">
      <c r="A142" s="144" t="s">
        <v>247</v>
      </c>
      <c r="B142" s="145">
        <v>42858</v>
      </c>
      <c r="C142" s="153" t="s">
        <v>446</v>
      </c>
      <c r="D142" s="154">
        <v>576</v>
      </c>
      <c r="K142" s="145">
        <f>M142</f>
        <v>42859</v>
      </c>
      <c r="L142" s="145"/>
      <c r="M142" s="145">
        <f t="shared" si="20"/>
        <v>42859</v>
      </c>
      <c r="N142" s="145">
        <v>42859</v>
      </c>
      <c r="O142" s="151">
        <f t="shared" si="21"/>
        <v>0</v>
      </c>
      <c r="P142" s="151">
        <f t="shared" si="22"/>
        <v>0</v>
      </c>
      <c r="Q142" s="151">
        <f t="shared" si="23"/>
        <v>0</v>
      </c>
      <c r="R142" s="151">
        <f t="shared" si="24"/>
        <v>-30</v>
      </c>
      <c r="S142" s="150">
        <v>29</v>
      </c>
      <c r="T142" s="152">
        <f t="shared" si="25"/>
        <v>0</v>
      </c>
      <c r="U142" s="152">
        <f t="shared" si="26"/>
        <v>-17280</v>
      </c>
      <c r="V142" s="150">
        <f t="shared" si="27"/>
        <v>129</v>
      </c>
      <c r="Y142" s="152"/>
    </row>
    <row r="143" spans="1:25" s="148" customFormat="1" ht="12">
      <c r="A143" s="144" t="s">
        <v>248</v>
      </c>
      <c r="B143" s="145">
        <v>42886</v>
      </c>
      <c r="C143" s="153" t="s">
        <v>447</v>
      </c>
      <c r="D143" s="154">
        <v>119.19</v>
      </c>
      <c r="K143" s="145">
        <f>M143</f>
        <v>42886</v>
      </c>
      <c r="L143" s="145"/>
      <c r="M143" s="145">
        <f t="shared" si="20"/>
        <v>42886</v>
      </c>
      <c r="N143" s="145">
        <v>42886</v>
      </c>
      <c r="O143" s="151">
        <f t="shared" si="21"/>
        <v>0</v>
      </c>
      <c r="P143" s="151">
        <f t="shared" si="22"/>
        <v>0</v>
      </c>
      <c r="Q143" s="151">
        <f t="shared" si="23"/>
        <v>0</v>
      </c>
      <c r="R143" s="151">
        <f t="shared" si="24"/>
        <v>-30</v>
      </c>
      <c r="S143" s="150">
        <v>29</v>
      </c>
      <c r="T143" s="152">
        <f t="shared" si="25"/>
        <v>0</v>
      </c>
      <c r="U143" s="152">
        <f t="shared" si="26"/>
        <v>-3575.7</v>
      </c>
      <c r="V143" s="150">
        <f t="shared" si="27"/>
        <v>129</v>
      </c>
      <c r="Y143" s="152"/>
    </row>
    <row r="144" spans="1:25" s="148" customFormat="1" ht="12">
      <c r="A144" s="144" t="s">
        <v>249</v>
      </c>
      <c r="B144" s="145">
        <v>42886</v>
      </c>
      <c r="C144" s="153" t="s">
        <v>448</v>
      </c>
      <c r="D144" s="154">
        <v>63.51</v>
      </c>
      <c r="K144" s="145">
        <v>42893</v>
      </c>
      <c r="L144" s="145"/>
      <c r="M144" s="145">
        <f t="shared" si="20"/>
        <v>42916</v>
      </c>
      <c r="N144" s="145">
        <v>42916</v>
      </c>
      <c r="O144" s="151">
        <f t="shared" si="21"/>
        <v>23</v>
      </c>
      <c r="P144" s="151">
        <f t="shared" si="22"/>
        <v>0</v>
      </c>
      <c r="Q144" s="151">
        <f t="shared" si="23"/>
        <v>23</v>
      </c>
      <c r="R144" s="151">
        <f t="shared" si="24"/>
        <v>-7</v>
      </c>
      <c r="S144" s="150">
        <v>22</v>
      </c>
      <c r="T144" s="152">
        <f t="shared" si="25"/>
        <v>0</v>
      </c>
      <c r="U144" s="152">
        <f t="shared" si="26"/>
        <v>-444.57</v>
      </c>
      <c r="V144" s="150">
        <f t="shared" si="27"/>
        <v>122</v>
      </c>
      <c r="Y144" s="152"/>
    </row>
    <row r="145" spans="1:25" s="148" customFormat="1" ht="12">
      <c r="A145" s="144" t="s">
        <v>250</v>
      </c>
      <c r="B145" s="145">
        <v>42865</v>
      </c>
      <c r="C145" s="153" t="s">
        <v>449</v>
      </c>
      <c r="D145" s="154">
        <v>27</v>
      </c>
      <c r="K145" s="145">
        <f>M145</f>
        <v>42867</v>
      </c>
      <c r="L145" s="145"/>
      <c r="M145" s="145">
        <f t="shared" si="20"/>
        <v>42867</v>
      </c>
      <c r="N145" s="145">
        <v>42867</v>
      </c>
      <c r="O145" s="151">
        <f t="shared" si="21"/>
        <v>0</v>
      </c>
      <c r="P145" s="151">
        <f t="shared" si="22"/>
        <v>0</v>
      </c>
      <c r="Q145" s="151">
        <f t="shared" si="23"/>
        <v>0</v>
      </c>
      <c r="R145" s="151">
        <f t="shared" si="24"/>
        <v>-30</v>
      </c>
      <c r="S145" s="150">
        <v>29</v>
      </c>
      <c r="T145" s="152">
        <f t="shared" si="25"/>
        <v>0</v>
      </c>
      <c r="U145" s="152">
        <f t="shared" si="26"/>
        <v>-810</v>
      </c>
      <c r="V145" s="150">
        <f t="shared" si="27"/>
        <v>129</v>
      </c>
      <c r="Y145" s="152"/>
    </row>
    <row r="146" spans="1:25" s="148" customFormat="1" ht="12">
      <c r="A146" s="144" t="s">
        <v>251</v>
      </c>
      <c r="B146" s="145">
        <v>42894</v>
      </c>
      <c r="C146" s="153" t="s">
        <v>450</v>
      </c>
      <c r="D146" s="154">
        <v>1815</v>
      </c>
      <c r="K146" s="145">
        <v>42895</v>
      </c>
      <c r="L146" s="145"/>
      <c r="M146" s="145">
        <f t="shared" si="20"/>
        <v>42902</v>
      </c>
      <c r="N146" s="145">
        <v>42902</v>
      </c>
      <c r="O146" s="151">
        <f t="shared" si="21"/>
        <v>7</v>
      </c>
      <c r="P146" s="151">
        <f t="shared" si="22"/>
        <v>0</v>
      </c>
      <c r="Q146" s="151">
        <f t="shared" si="23"/>
        <v>7</v>
      </c>
      <c r="R146" s="151">
        <f t="shared" si="24"/>
        <v>-23</v>
      </c>
      <c r="S146" s="150">
        <v>29</v>
      </c>
      <c r="T146" s="152">
        <f t="shared" si="25"/>
        <v>0</v>
      </c>
      <c r="U146" s="152">
        <f t="shared" si="26"/>
        <v>-41745</v>
      </c>
      <c r="V146" s="150">
        <f t="shared" si="27"/>
        <v>129</v>
      </c>
      <c r="Y146" s="152"/>
    </row>
    <row r="147" spans="1:25" s="148" customFormat="1" ht="12">
      <c r="A147" s="144" t="s">
        <v>252</v>
      </c>
      <c r="B147" s="145">
        <v>42886</v>
      </c>
      <c r="C147" s="153" t="s">
        <v>451</v>
      </c>
      <c r="D147" s="154">
        <v>388.01</v>
      </c>
      <c r="K147" s="145">
        <v>42895</v>
      </c>
      <c r="L147" s="145"/>
      <c r="M147" s="145">
        <f t="shared" si="20"/>
        <v>42906</v>
      </c>
      <c r="N147" s="145">
        <v>42906</v>
      </c>
      <c r="O147" s="151">
        <f t="shared" si="21"/>
        <v>11</v>
      </c>
      <c r="P147" s="151">
        <f t="shared" si="22"/>
        <v>0</v>
      </c>
      <c r="Q147" s="151">
        <f t="shared" si="23"/>
        <v>11</v>
      </c>
      <c r="R147" s="151">
        <f t="shared" si="24"/>
        <v>-19</v>
      </c>
      <c r="S147" s="150">
        <v>20</v>
      </c>
      <c r="T147" s="152">
        <f t="shared" si="25"/>
        <v>0</v>
      </c>
      <c r="U147" s="152">
        <f t="shared" si="26"/>
        <v>-7372.19</v>
      </c>
      <c r="V147" s="150">
        <f t="shared" si="27"/>
        <v>120</v>
      </c>
      <c r="Y147" s="152"/>
    </row>
    <row r="148" spans="1:25" s="148" customFormat="1" ht="12">
      <c r="A148" s="144" t="s">
        <v>253</v>
      </c>
      <c r="B148" s="145">
        <v>42898</v>
      </c>
      <c r="C148" s="146" t="s">
        <v>452</v>
      </c>
      <c r="D148" s="147">
        <v>869.2</v>
      </c>
      <c r="K148" s="145">
        <v>42898</v>
      </c>
      <c r="L148" s="145"/>
      <c r="M148" s="145">
        <f t="shared" si="20"/>
        <v>42902</v>
      </c>
      <c r="N148" s="145">
        <v>42902</v>
      </c>
      <c r="O148" s="151">
        <f t="shared" si="21"/>
        <v>4</v>
      </c>
      <c r="P148" s="151">
        <f t="shared" si="22"/>
        <v>0</v>
      </c>
      <c r="Q148" s="151">
        <f t="shared" si="23"/>
        <v>4</v>
      </c>
      <c r="R148" s="151">
        <f t="shared" si="24"/>
        <v>-26</v>
      </c>
      <c r="S148" s="150">
        <v>29</v>
      </c>
      <c r="T148" s="152">
        <f t="shared" si="25"/>
        <v>0</v>
      </c>
      <c r="U148" s="152">
        <f t="shared" si="26"/>
        <v>-22599.2</v>
      </c>
      <c r="V148" s="150">
        <f t="shared" si="27"/>
        <v>129</v>
      </c>
      <c r="Y148" s="152"/>
    </row>
    <row r="149" spans="1:25" s="148" customFormat="1" ht="12">
      <c r="A149" s="144" t="s">
        <v>254</v>
      </c>
      <c r="B149" s="145">
        <v>42887</v>
      </c>
      <c r="C149" s="153" t="s">
        <v>453</v>
      </c>
      <c r="D149" s="154">
        <v>545.3</v>
      </c>
      <c r="K149" s="145">
        <v>42898</v>
      </c>
      <c r="L149" s="145"/>
      <c r="M149" s="145">
        <f t="shared" si="20"/>
        <v>42902</v>
      </c>
      <c r="N149" s="145">
        <v>42902</v>
      </c>
      <c r="O149" s="151">
        <f t="shared" si="21"/>
        <v>4</v>
      </c>
      <c r="P149" s="151">
        <f t="shared" si="22"/>
        <v>0</v>
      </c>
      <c r="Q149" s="151">
        <f t="shared" si="23"/>
        <v>4</v>
      </c>
      <c r="R149" s="151">
        <f t="shared" si="24"/>
        <v>-26</v>
      </c>
      <c r="S149" s="150">
        <v>29</v>
      </c>
      <c r="T149" s="152">
        <f t="shared" si="25"/>
        <v>0</v>
      </c>
      <c r="U149" s="152">
        <f t="shared" si="26"/>
        <v>-14177.8</v>
      </c>
      <c r="V149" s="150">
        <f t="shared" si="27"/>
        <v>129</v>
      </c>
      <c r="Y149" s="152"/>
    </row>
    <row r="150" spans="1:25" s="148" customFormat="1" ht="12">
      <c r="A150" s="144" t="s">
        <v>255</v>
      </c>
      <c r="B150" s="145">
        <v>42877</v>
      </c>
      <c r="C150" s="153" t="s">
        <v>454</v>
      </c>
      <c r="D150" s="154">
        <v>468.78</v>
      </c>
      <c r="K150" s="145">
        <v>42898</v>
      </c>
      <c r="L150" s="145"/>
      <c r="M150" s="145">
        <f t="shared" si="20"/>
        <v>42909</v>
      </c>
      <c r="N150" s="145">
        <v>42909</v>
      </c>
      <c r="O150" s="151">
        <f t="shared" si="21"/>
        <v>11</v>
      </c>
      <c r="P150" s="151">
        <f t="shared" si="22"/>
        <v>0</v>
      </c>
      <c r="Q150" s="151">
        <f t="shared" si="23"/>
        <v>11</v>
      </c>
      <c r="R150" s="151">
        <f t="shared" si="24"/>
        <v>-19</v>
      </c>
      <c r="S150" s="150">
        <v>21</v>
      </c>
      <c r="T150" s="152">
        <f t="shared" si="25"/>
        <v>0</v>
      </c>
      <c r="U150" s="152">
        <f t="shared" si="26"/>
        <v>-8906.82</v>
      </c>
      <c r="V150" s="150">
        <f t="shared" si="27"/>
        <v>121</v>
      </c>
      <c r="Y150" s="152"/>
    </row>
    <row r="151" spans="1:25" s="148" customFormat="1" ht="12">
      <c r="A151" s="144" t="s">
        <v>256</v>
      </c>
      <c r="B151" s="145">
        <v>42892</v>
      </c>
      <c r="C151" s="153" t="s">
        <v>455</v>
      </c>
      <c r="D151" s="154">
        <v>198</v>
      </c>
      <c r="K151" s="145">
        <v>42892</v>
      </c>
      <c r="L151" s="145"/>
      <c r="M151" s="145">
        <f t="shared" si="20"/>
        <v>42902</v>
      </c>
      <c r="N151" s="145">
        <v>42902</v>
      </c>
      <c r="O151" s="151">
        <f t="shared" si="21"/>
        <v>10</v>
      </c>
      <c r="P151" s="151">
        <f t="shared" si="22"/>
        <v>0</v>
      </c>
      <c r="Q151" s="151">
        <f t="shared" si="23"/>
        <v>10</v>
      </c>
      <c r="R151" s="151">
        <f t="shared" si="24"/>
        <v>-20</v>
      </c>
      <c r="S151" s="150">
        <v>29</v>
      </c>
      <c r="T151" s="152">
        <f t="shared" si="25"/>
        <v>0</v>
      </c>
      <c r="U151" s="152">
        <f t="shared" si="26"/>
        <v>-3960</v>
      </c>
      <c r="V151" s="150">
        <f t="shared" si="27"/>
        <v>129</v>
      </c>
      <c r="Y151" s="152"/>
    </row>
    <row r="152" spans="1:25" s="148" customFormat="1" ht="12">
      <c r="A152" s="144" t="s">
        <v>257</v>
      </c>
      <c r="B152" s="145">
        <v>42845</v>
      </c>
      <c r="C152" s="153" t="s">
        <v>456</v>
      </c>
      <c r="D152" s="154">
        <v>151.25</v>
      </c>
      <c r="K152" s="145">
        <v>42900</v>
      </c>
      <c r="L152" s="145"/>
      <c r="M152" s="145">
        <f t="shared" si="20"/>
        <v>42902</v>
      </c>
      <c r="N152" s="145">
        <v>42902</v>
      </c>
      <c r="O152" s="151">
        <f t="shared" si="21"/>
        <v>2</v>
      </c>
      <c r="P152" s="151">
        <f t="shared" si="22"/>
        <v>0</v>
      </c>
      <c r="Q152" s="151">
        <f t="shared" si="23"/>
        <v>2</v>
      </c>
      <c r="R152" s="151">
        <f t="shared" si="24"/>
        <v>-28</v>
      </c>
      <c r="S152" s="150">
        <v>21</v>
      </c>
      <c r="T152" s="152">
        <f t="shared" si="25"/>
        <v>0</v>
      </c>
      <c r="U152" s="152">
        <f t="shared" si="26"/>
        <v>-4235</v>
      </c>
      <c r="V152" s="150">
        <f t="shared" si="27"/>
        <v>121</v>
      </c>
      <c r="Y152" s="152"/>
    </row>
    <row r="153" spans="1:25" s="148" customFormat="1" ht="12">
      <c r="A153" s="144" t="s">
        <v>258</v>
      </c>
      <c r="B153" s="145">
        <v>42891</v>
      </c>
      <c r="C153" s="153" t="s">
        <v>457</v>
      </c>
      <c r="D153" s="154">
        <v>275.88</v>
      </c>
      <c r="K153" s="145">
        <v>42900</v>
      </c>
      <c r="L153" s="145"/>
      <c r="M153" s="145">
        <f t="shared" si="20"/>
        <v>42902</v>
      </c>
      <c r="N153" s="145">
        <v>42902</v>
      </c>
      <c r="O153" s="151">
        <f t="shared" si="21"/>
        <v>2</v>
      </c>
      <c r="P153" s="151">
        <f t="shared" si="22"/>
        <v>0</v>
      </c>
      <c r="Q153" s="151">
        <f t="shared" si="23"/>
        <v>2</v>
      </c>
      <c r="R153" s="151">
        <f t="shared" si="24"/>
        <v>-28</v>
      </c>
      <c r="S153" s="150">
        <v>22</v>
      </c>
      <c r="T153" s="152">
        <f t="shared" si="25"/>
        <v>0</v>
      </c>
      <c r="U153" s="152">
        <f t="shared" si="26"/>
        <v>-7724.639999999999</v>
      </c>
      <c r="V153" s="150">
        <f t="shared" si="27"/>
        <v>122</v>
      </c>
      <c r="Y153" s="152"/>
    </row>
    <row r="154" spans="1:25" s="148" customFormat="1" ht="12">
      <c r="A154" s="144" t="s">
        <v>259</v>
      </c>
      <c r="B154" s="145">
        <v>42886</v>
      </c>
      <c r="C154" s="153" t="s">
        <v>458</v>
      </c>
      <c r="D154" s="154">
        <v>1161.6</v>
      </c>
      <c r="K154" s="145">
        <v>42900</v>
      </c>
      <c r="L154" s="145"/>
      <c r="M154" s="145">
        <f t="shared" si="20"/>
        <v>42916</v>
      </c>
      <c r="N154" s="145">
        <v>42916</v>
      </c>
      <c r="O154" s="151">
        <f t="shared" si="21"/>
        <v>16</v>
      </c>
      <c r="P154" s="151">
        <f t="shared" si="22"/>
        <v>0</v>
      </c>
      <c r="Q154" s="151">
        <f t="shared" si="23"/>
        <v>16</v>
      </c>
      <c r="R154" s="151">
        <f t="shared" si="24"/>
        <v>-14</v>
      </c>
      <c r="S154" s="150">
        <v>29</v>
      </c>
      <c r="T154" s="152">
        <f t="shared" si="25"/>
        <v>0</v>
      </c>
      <c r="U154" s="152">
        <f t="shared" si="26"/>
        <v>-16262.399999999998</v>
      </c>
      <c r="V154" s="150">
        <f t="shared" si="27"/>
        <v>129</v>
      </c>
      <c r="Y154" s="152"/>
    </row>
    <row r="155" spans="1:25" s="148" customFormat="1" ht="12">
      <c r="A155" s="144" t="s">
        <v>260</v>
      </c>
      <c r="B155" s="145">
        <v>42916</v>
      </c>
      <c r="C155" s="146" t="s">
        <v>459</v>
      </c>
      <c r="D155" s="147">
        <v>2346</v>
      </c>
      <c r="K155" s="145">
        <v>42906</v>
      </c>
      <c r="L155" s="145"/>
      <c r="M155" s="145">
        <f t="shared" si="20"/>
        <v>42916</v>
      </c>
      <c r="N155" s="145">
        <v>42916</v>
      </c>
      <c r="O155" s="151">
        <f t="shared" si="21"/>
        <v>10</v>
      </c>
      <c r="P155" s="151">
        <f t="shared" si="22"/>
        <v>0</v>
      </c>
      <c r="Q155" s="151">
        <f t="shared" si="23"/>
        <v>10</v>
      </c>
      <c r="R155" s="151">
        <f t="shared" si="24"/>
        <v>-20</v>
      </c>
      <c r="S155" s="150">
        <v>29</v>
      </c>
      <c r="T155" s="152">
        <f t="shared" si="25"/>
        <v>0</v>
      </c>
      <c r="U155" s="152">
        <f t="shared" si="26"/>
        <v>-46920</v>
      </c>
      <c r="V155" s="150">
        <f t="shared" si="27"/>
        <v>129</v>
      </c>
      <c r="Y155" s="152"/>
    </row>
    <row r="156" spans="1:25" s="148" customFormat="1" ht="12">
      <c r="A156" s="144" t="s">
        <v>261</v>
      </c>
      <c r="B156" s="145">
        <v>42887</v>
      </c>
      <c r="C156" s="153" t="s">
        <v>460</v>
      </c>
      <c r="D156" s="154">
        <v>28.6</v>
      </c>
      <c r="K156" s="145">
        <f aca="true" t="shared" si="28" ref="K156:K161">M156</f>
        <v>42891</v>
      </c>
      <c r="L156" s="145"/>
      <c r="M156" s="145">
        <f t="shared" si="20"/>
        <v>42891</v>
      </c>
      <c r="N156" s="145">
        <v>42891</v>
      </c>
      <c r="O156" s="151">
        <f t="shared" si="21"/>
        <v>0</v>
      </c>
      <c r="P156" s="151">
        <f t="shared" si="22"/>
        <v>0</v>
      </c>
      <c r="Q156" s="151">
        <f t="shared" si="23"/>
        <v>0</v>
      </c>
      <c r="R156" s="151">
        <f t="shared" si="24"/>
        <v>-30</v>
      </c>
      <c r="S156" s="150">
        <v>20</v>
      </c>
      <c r="T156" s="152">
        <f t="shared" si="25"/>
        <v>0</v>
      </c>
      <c r="U156" s="152">
        <f t="shared" si="26"/>
        <v>-858</v>
      </c>
      <c r="V156" s="150">
        <f t="shared" si="27"/>
        <v>120</v>
      </c>
      <c r="Y156" s="152"/>
    </row>
    <row r="157" spans="1:25" s="148" customFormat="1" ht="12">
      <c r="A157" s="144" t="s">
        <v>262</v>
      </c>
      <c r="B157" s="145">
        <v>42887</v>
      </c>
      <c r="C157" s="153" t="s">
        <v>461</v>
      </c>
      <c r="D157" s="154">
        <v>217.8</v>
      </c>
      <c r="K157" s="145">
        <f t="shared" si="28"/>
        <v>42891</v>
      </c>
      <c r="L157" s="145"/>
      <c r="M157" s="145">
        <f t="shared" si="20"/>
        <v>42891</v>
      </c>
      <c r="N157" s="145">
        <v>42891</v>
      </c>
      <c r="O157" s="151">
        <f t="shared" si="21"/>
        <v>0</v>
      </c>
      <c r="P157" s="151">
        <f t="shared" si="22"/>
        <v>0</v>
      </c>
      <c r="Q157" s="151">
        <f t="shared" si="23"/>
        <v>0</v>
      </c>
      <c r="R157" s="151">
        <f t="shared" si="24"/>
        <v>-30</v>
      </c>
      <c r="S157" s="150">
        <v>20</v>
      </c>
      <c r="T157" s="152">
        <f t="shared" si="25"/>
        <v>0</v>
      </c>
      <c r="U157" s="152">
        <f t="shared" si="26"/>
        <v>-6534</v>
      </c>
      <c r="V157" s="150">
        <f t="shared" si="27"/>
        <v>120</v>
      </c>
      <c r="Y157" s="152"/>
    </row>
    <row r="158" spans="1:25" s="148" customFormat="1" ht="12">
      <c r="A158" s="144" t="s">
        <v>263</v>
      </c>
      <c r="B158" s="145">
        <v>42898</v>
      </c>
      <c r="C158" s="153" t="s">
        <v>462</v>
      </c>
      <c r="D158" s="154">
        <v>95.53</v>
      </c>
      <c r="K158" s="145">
        <f t="shared" si="28"/>
        <v>42900</v>
      </c>
      <c r="L158" s="145"/>
      <c r="M158" s="145">
        <f t="shared" si="20"/>
        <v>42900</v>
      </c>
      <c r="N158" s="145">
        <v>42900</v>
      </c>
      <c r="O158" s="151">
        <f t="shared" si="21"/>
        <v>0</v>
      </c>
      <c r="P158" s="151">
        <f t="shared" si="22"/>
        <v>0</v>
      </c>
      <c r="Q158" s="151">
        <f t="shared" si="23"/>
        <v>0</v>
      </c>
      <c r="R158" s="151">
        <f t="shared" si="24"/>
        <v>-30</v>
      </c>
      <c r="S158" s="150">
        <v>20</v>
      </c>
      <c r="T158" s="152">
        <f t="shared" si="25"/>
        <v>0</v>
      </c>
      <c r="U158" s="152">
        <f t="shared" si="26"/>
        <v>-2865.9</v>
      </c>
      <c r="V158" s="150">
        <f t="shared" si="27"/>
        <v>120</v>
      </c>
      <c r="Y158" s="152"/>
    </row>
    <row r="159" spans="1:25" s="148" customFormat="1" ht="12">
      <c r="A159" s="144" t="s">
        <v>264</v>
      </c>
      <c r="B159" s="145">
        <v>42886</v>
      </c>
      <c r="C159" s="153" t="s">
        <v>463</v>
      </c>
      <c r="D159" s="154">
        <v>72.54</v>
      </c>
      <c r="K159" s="145">
        <f t="shared" si="28"/>
        <v>42894</v>
      </c>
      <c r="L159" s="145"/>
      <c r="M159" s="145">
        <f t="shared" si="20"/>
        <v>42894</v>
      </c>
      <c r="N159" s="145">
        <v>42894</v>
      </c>
      <c r="O159" s="151">
        <f t="shared" si="21"/>
        <v>0</v>
      </c>
      <c r="P159" s="151">
        <f t="shared" si="22"/>
        <v>0</v>
      </c>
      <c r="Q159" s="151">
        <f t="shared" si="23"/>
        <v>0</v>
      </c>
      <c r="R159" s="151">
        <f t="shared" si="24"/>
        <v>-30</v>
      </c>
      <c r="S159" s="150">
        <v>29</v>
      </c>
      <c r="T159" s="152">
        <f t="shared" si="25"/>
        <v>0</v>
      </c>
      <c r="U159" s="152">
        <f t="shared" si="26"/>
        <v>-2176.2000000000003</v>
      </c>
      <c r="V159" s="150">
        <f t="shared" si="27"/>
        <v>129</v>
      </c>
      <c r="Y159" s="152"/>
    </row>
    <row r="160" spans="1:25" s="148" customFormat="1" ht="12">
      <c r="A160" s="144" t="s">
        <v>265</v>
      </c>
      <c r="B160" s="145">
        <v>42900</v>
      </c>
      <c r="C160" s="153" t="s">
        <v>464</v>
      </c>
      <c r="D160" s="154">
        <v>402.17</v>
      </c>
      <c r="K160" s="145">
        <f t="shared" si="28"/>
        <v>42902</v>
      </c>
      <c r="L160" s="145"/>
      <c r="M160" s="145">
        <f t="shared" si="20"/>
        <v>42902</v>
      </c>
      <c r="N160" s="145">
        <v>42902</v>
      </c>
      <c r="O160" s="151">
        <f t="shared" si="21"/>
        <v>0</v>
      </c>
      <c r="P160" s="151">
        <f t="shared" si="22"/>
        <v>0</v>
      </c>
      <c r="Q160" s="151">
        <f t="shared" si="23"/>
        <v>0</v>
      </c>
      <c r="R160" s="151">
        <f t="shared" si="24"/>
        <v>-30</v>
      </c>
      <c r="S160" s="150">
        <v>29</v>
      </c>
      <c r="T160" s="152">
        <f t="shared" si="25"/>
        <v>0</v>
      </c>
      <c r="U160" s="152">
        <f t="shared" si="26"/>
        <v>-12065.1</v>
      </c>
      <c r="V160" s="150">
        <f t="shared" si="27"/>
        <v>129</v>
      </c>
      <c r="Y160" s="152"/>
    </row>
    <row r="161" spans="1:25" s="148" customFormat="1" ht="12">
      <c r="A161" s="144" t="s">
        <v>266</v>
      </c>
      <c r="B161" s="145">
        <v>42901</v>
      </c>
      <c r="C161" s="153" t="s">
        <v>465</v>
      </c>
      <c r="D161" s="154">
        <v>504.44</v>
      </c>
      <c r="K161" s="145">
        <f t="shared" si="28"/>
        <v>42905</v>
      </c>
      <c r="L161" s="145"/>
      <c r="M161" s="145">
        <f t="shared" si="20"/>
        <v>42905</v>
      </c>
      <c r="N161" s="145">
        <v>42905</v>
      </c>
      <c r="O161" s="151">
        <f t="shared" si="21"/>
        <v>0</v>
      </c>
      <c r="P161" s="151">
        <f t="shared" si="22"/>
        <v>0</v>
      </c>
      <c r="Q161" s="151">
        <f t="shared" si="23"/>
        <v>0</v>
      </c>
      <c r="R161" s="151">
        <f t="shared" si="24"/>
        <v>-30</v>
      </c>
      <c r="S161" s="150">
        <v>29</v>
      </c>
      <c r="T161" s="152">
        <f t="shared" si="25"/>
        <v>0</v>
      </c>
      <c r="U161" s="152">
        <f t="shared" si="26"/>
        <v>-15133.2</v>
      </c>
      <c r="V161" s="150">
        <f t="shared" si="27"/>
        <v>129</v>
      </c>
      <c r="Y161" s="152"/>
    </row>
    <row r="162" spans="1:25" s="148" customFormat="1" ht="12">
      <c r="A162" s="144" t="s">
        <v>267</v>
      </c>
      <c r="B162" s="145">
        <v>42907</v>
      </c>
      <c r="C162" s="146" t="s">
        <v>466</v>
      </c>
      <c r="D162" s="147">
        <v>510</v>
      </c>
      <c r="K162" s="145">
        <v>42907</v>
      </c>
      <c r="L162" s="145"/>
      <c r="M162" s="145">
        <f t="shared" si="20"/>
        <v>42916</v>
      </c>
      <c r="N162" s="145">
        <v>42916</v>
      </c>
      <c r="O162" s="151">
        <f t="shared" si="21"/>
        <v>9</v>
      </c>
      <c r="P162" s="151">
        <f t="shared" si="22"/>
        <v>0</v>
      </c>
      <c r="Q162" s="151">
        <f t="shared" si="23"/>
        <v>9</v>
      </c>
      <c r="R162" s="151">
        <f t="shared" si="24"/>
        <v>-21</v>
      </c>
      <c r="S162" s="150">
        <v>29</v>
      </c>
      <c r="T162" s="152">
        <f t="shared" si="25"/>
        <v>0</v>
      </c>
      <c r="U162" s="152">
        <f t="shared" si="26"/>
        <v>-10710</v>
      </c>
      <c r="V162" s="150">
        <f t="shared" si="27"/>
        <v>129</v>
      </c>
      <c r="Y162" s="152"/>
    </row>
    <row r="163" spans="1:25" s="148" customFormat="1" ht="12">
      <c r="A163" s="144" t="s">
        <v>268</v>
      </c>
      <c r="B163" s="145">
        <v>42902</v>
      </c>
      <c r="C163" s="153" t="s">
        <v>467</v>
      </c>
      <c r="D163" s="154">
        <v>14.94</v>
      </c>
      <c r="K163" s="145">
        <v>42908</v>
      </c>
      <c r="L163" s="145"/>
      <c r="M163" s="145">
        <f t="shared" si="20"/>
        <v>42912</v>
      </c>
      <c r="N163" s="145">
        <v>42912</v>
      </c>
      <c r="O163" s="151">
        <f t="shared" si="21"/>
        <v>4</v>
      </c>
      <c r="P163" s="151">
        <f t="shared" si="22"/>
        <v>0</v>
      </c>
      <c r="Q163" s="151">
        <f t="shared" si="23"/>
        <v>4</v>
      </c>
      <c r="R163" s="151">
        <f t="shared" si="24"/>
        <v>-26</v>
      </c>
      <c r="S163" s="150">
        <v>29</v>
      </c>
      <c r="T163" s="152">
        <f t="shared" si="25"/>
        <v>0</v>
      </c>
      <c r="U163" s="152">
        <f t="shared" si="26"/>
        <v>-388.44</v>
      </c>
      <c r="V163" s="150">
        <f t="shared" si="27"/>
        <v>129</v>
      </c>
      <c r="Y163" s="152"/>
    </row>
    <row r="164" spans="1:25" s="148" customFormat="1" ht="12">
      <c r="A164" s="144" t="s">
        <v>269</v>
      </c>
      <c r="B164" s="145">
        <v>42902</v>
      </c>
      <c r="C164" s="153" t="s">
        <v>468</v>
      </c>
      <c r="D164" s="154">
        <v>13.07</v>
      </c>
      <c r="K164" s="145">
        <v>42908</v>
      </c>
      <c r="L164" s="145"/>
      <c r="M164" s="145">
        <f t="shared" si="20"/>
        <v>42912</v>
      </c>
      <c r="N164" s="145">
        <v>42912</v>
      </c>
      <c r="O164" s="151">
        <f t="shared" si="21"/>
        <v>4</v>
      </c>
      <c r="P164" s="151">
        <f t="shared" si="22"/>
        <v>0</v>
      </c>
      <c r="Q164" s="151">
        <f t="shared" si="23"/>
        <v>4</v>
      </c>
      <c r="R164" s="151">
        <f t="shared" si="24"/>
        <v>-26</v>
      </c>
      <c r="S164" s="150">
        <v>29</v>
      </c>
      <c r="T164" s="152">
        <f t="shared" si="25"/>
        <v>0</v>
      </c>
      <c r="U164" s="152">
        <f t="shared" si="26"/>
        <v>-339.82</v>
      </c>
      <c r="V164" s="150">
        <f t="shared" si="27"/>
        <v>129</v>
      </c>
      <c r="Y164" s="152"/>
    </row>
    <row r="165" spans="1:25" s="148" customFormat="1" ht="12">
      <c r="A165" s="144" t="s">
        <v>270</v>
      </c>
      <c r="B165" s="145">
        <v>42901</v>
      </c>
      <c r="C165" s="153" t="s">
        <v>469</v>
      </c>
      <c r="D165" s="154">
        <v>33.64</v>
      </c>
      <c r="K165" s="145">
        <v>42908</v>
      </c>
      <c r="L165" s="145"/>
      <c r="M165" s="145">
        <f t="shared" si="20"/>
        <v>42909</v>
      </c>
      <c r="N165" s="145">
        <v>42909</v>
      </c>
      <c r="O165" s="151">
        <f t="shared" si="21"/>
        <v>1</v>
      </c>
      <c r="P165" s="151">
        <f t="shared" si="22"/>
        <v>0</v>
      </c>
      <c r="Q165" s="151">
        <f t="shared" si="23"/>
        <v>1</v>
      </c>
      <c r="R165" s="151">
        <f t="shared" si="24"/>
        <v>-29</v>
      </c>
      <c r="S165" s="150">
        <v>29</v>
      </c>
      <c r="T165" s="152">
        <f t="shared" si="25"/>
        <v>0</v>
      </c>
      <c r="U165" s="152">
        <f t="shared" si="26"/>
        <v>-975.5600000000001</v>
      </c>
      <c r="V165" s="150">
        <f t="shared" si="27"/>
        <v>129</v>
      </c>
      <c r="Y165" s="152"/>
    </row>
    <row r="166" spans="1:25" s="148" customFormat="1" ht="12">
      <c r="A166" s="144" t="s">
        <v>271</v>
      </c>
      <c r="B166" s="145">
        <v>42901</v>
      </c>
      <c r="C166" s="153" t="s">
        <v>470</v>
      </c>
      <c r="D166" s="154">
        <v>28.25</v>
      </c>
      <c r="K166" s="145">
        <v>42908</v>
      </c>
      <c r="L166" s="145"/>
      <c r="M166" s="145">
        <f t="shared" si="20"/>
        <v>42909</v>
      </c>
      <c r="N166" s="145">
        <v>42909</v>
      </c>
      <c r="O166" s="151">
        <f t="shared" si="21"/>
        <v>1</v>
      </c>
      <c r="P166" s="151">
        <f t="shared" si="22"/>
        <v>0</v>
      </c>
      <c r="Q166" s="151">
        <f t="shared" si="23"/>
        <v>1</v>
      </c>
      <c r="R166" s="151">
        <f t="shared" si="24"/>
        <v>-29</v>
      </c>
      <c r="S166" s="150">
        <v>29</v>
      </c>
      <c r="T166" s="152">
        <f t="shared" si="25"/>
        <v>0</v>
      </c>
      <c r="U166" s="152">
        <f t="shared" si="26"/>
        <v>-819.25</v>
      </c>
      <c r="V166" s="150">
        <f t="shared" si="27"/>
        <v>129</v>
      </c>
      <c r="Y166" s="152"/>
    </row>
    <row r="167" spans="1:25" s="148" customFormat="1" ht="12">
      <c r="A167" s="144" t="s">
        <v>272</v>
      </c>
      <c r="B167" s="145">
        <v>42901</v>
      </c>
      <c r="C167" s="153" t="s">
        <v>471</v>
      </c>
      <c r="D167" s="154">
        <v>36.17</v>
      </c>
      <c r="K167" s="145">
        <v>42908</v>
      </c>
      <c r="L167" s="145"/>
      <c r="M167" s="145">
        <f t="shared" si="20"/>
        <v>42909</v>
      </c>
      <c r="N167" s="145">
        <v>42909</v>
      </c>
      <c r="O167" s="151">
        <f t="shared" si="21"/>
        <v>1</v>
      </c>
      <c r="P167" s="151">
        <f t="shared" si="22"/>
        <v>0</v>
      </c>
      <c r="Q167" s="151">
        <f t="shared" si="23"/>
        <v>1</v>
      </c>
      <c r="R167" s="151">
        <f t="shared" si="24"/>
        <v>-29</v>
      </c>
      <c r="S167" s="150">
        <v>29</v>
      </c>
      <c r="T167" s="152">
        <f t="shared" si="25"/>
        <v>0</v>
      </c>
      <c r="U167" s="152">
        <f t="shared" si="26"/>
        <v>-1048.93</v>
      </c>
      <c r="V167" s="150">
        <f t="shared" si="27"/>
        <v>129</v>
      </c>
      <c r="Y167" s="152"/>
    </row>
    <row r="168" spans="1:25" s="148" customFormat="1" ht="12">
      <c r="A168" s="144" t="s">
        <v>273</v>
      </c>
      <c r="B168" s="145">
        <v>42901</v>
      </c>
      <c r="C168" s="153" t="s">
        <v>472</v>
      </c>
      <c r="D168" s="154">
        <v>14.04</v>
      </c>
      <c r="K168" s="145">
        <v>42908</v>
      </c>
      <c r="L168" s="145"/>
      <c r="M168" s="145">
        <f t="shared" si="20"/>
        <v>42909</v>
      </c>
      <c r="N168" s="145">
        <v>42909</v>
      </c>
      <c r="O168" s="151">
        <f t="shared" si="21"/>
        <v>1</v>
      </c>
      <c r="P168" s="151">
        <f t="shared" si="22"/>
        <v>0</v>
      </c>
      <c r="Q168" s="151">
        <f t="shared" si="23"/>
        <v>1</v>
      </c>
      <c r="R168" s="151">
        <f t="shared" si="24"/>
        <v>-29</v>
      </c>
      <c r="S168" s="150">
        <v>29</v>
      </c>
      <c r="T168" s="152">
        <f t="shared" si="25"/>
        <v>0</v>
      </c>
      <c r="U168" s="152">
        <f t="shared" si="26"/>
        <v>-407.15999999999997</v>
      </c>
      <c r="V168" s="150">
        <f t="shared" si="27"/>
        <v>129</v>
      </c>
      <c r="Y168" s="152"/>
    </row>
    <row r="169" spans="1:25" s="148" customFormat="1" ht="12">
      <c r="A169" s="144" t="s">
        <v>274</v>
      </c>
      <c r="B169" s="145">
        <v>42901</v>
      </c>
      <c r="C169" s="153" t="s">
        <v>473</v>
      </c>
      <c r="D169" s="154">
        <v>17.34</v>
      </c>
      <c r="K169" s="145">
        <v>42908</v>
      </c>
      <c r="L169" s="145"/>
      <c r="M169" s="145">
        <f t="shared" si="20"/>
        <v>42909</v>
      </c>
      <c r="N169" s="145">
        <v>42909</v>
      </c>
      <c r="O169" s="151">
        <f t="shared" si="21"/>
        <v>1</v>
      </c>
      <c r="P169" s="151">
        <f t="shared" si="22"/>
        <v>0</v>
      </c>
      <c r="Q169" s="151">
        <f t="shared" si="23"/>
        <v>1</v>
      </c>
      <c r="R169" s="151">
        <f t="shared" si="24"/>
        <v>-29</v>
      </c>
      <c r="S169" s="150">
        <v>29</v>
      </c>
      <c r="T169" s="152">
        <f t="shared" si="25"/>
        <v>0</v>
      </c>
      <c r="U169" s="152">
        <f t="shared" si="26"/>
        <v>-502.86</v>
      </c>
      <c r="V169" s="150">
        <f t="shared" si="27"/>
        <v>129</v>
      </c>
      <c r="Y169" s="152"/>
    </row>
    <row r="170" spans="1:25" s="148" customFormat="1" ht="12">
      <c r="A170" s="144" t="s">
        <v>275</v>
      </c>
      <c r="B170" s="145">
        <v>42900</v>
      </c>
      <c r="C170" s="153" t="s">
        <v>474</v>
      </c>
      <c r="D170" s="154">
        <v>494.1</v>
      </c>
      <c r="K170" s="145">
        <f>M170</f>
        <v>42902</v>
      </c>
      <c r="L170" s="145"/>
      <c r="M170" s="145">
        <f t="shared" si="20"/>
        <v>42902</v>
      </c>
      <c r="N170" s="145">
        <v>42902</v>
      </c>
      <c r="O170" s="151">
        <f t="shared" si="21"/>
        <v>0</v>
      </c>
      <c r="P170" s="151">
        <f t="shared" si="22"/>
        <v>0</v>
      </c>
      <c r="Q170" s="151">
        <f t="shared" si="23"/>
        <v>0</v>
      </c>
      <c r="R170" s="151">
        <f t="shared" si="24"/>
        <v>-30</v>
      </c>
      <c r="S170" s="150">
        <v>29</v>
      </c>
      <c r="T170" s="152">
        <f t="shared" si="25"/>
        <v>0</v>
      </c>
      <c r="U170" s="152">
        <f t="shared" si="26"/>
        <v>-14823</v>
      </c>
      <c r="V170" s="150">
        <f t="shared" si="27"/>
        <v>129</v>
      </c>
      <c r="Y170" s="152"/>
    </row>
    <row r="171" spans="1:25" s="148" customFormat="1" ht="12">
      <c r="A171" s="144" t="s">
        <v>276</v>
      </c>
      <c r="B171" s="145">
        <v>42887</v>
      </c>
      <c r="C171" s="153" t="s">
        <v>475</v>
      </c>
      <c r="D171" s="154">
        <v>510.17</v>
      </c>
      <c r="K171" s="145">
        <f>M171</f>
        <v>42887</v>
      </c>
      <c r="L171" s="145"/>
      <c r="M171" s="145">
        <f aca="true" t="shared" si="29" ref="M171:M205">+N171</f>
        <v>42887</v>
      </c>
      <c r="N171" s="145">
        <v>42887</v>
      </c>
      <c r="O171" s="151">
        <f aca="true" t="shared" si="30" ref="O171:O205">+M171-K171</f>
        <v>0</v>
      </c>
      <c r="P171" s="151">
        <f aca="true" t="shared" si="31" ref="P171:P205">+N171-M171</f>
        <v>0</v>
      </c>
      <c r="Q171" s="151">
        <f aca="true" t="shared" si="32" ref="Q171:Q205">+N171-K171</f>
        <v>0</v>
      </c>
      <c r="R171" s="151">
        <f aca="true" t="shared" si="33" ref="R171:R205">+Q171-30</f>
        <v>-30</v>
      </c>
      <c r="S171" s="150">
        <v>29</v>
      </c>
      <c r="T171" s="152">
        <f aca="true" t="shared" si="34" ref="T171:T205">+P171*D171</f>
        <v>0</v>
      </c>
      <c r="U171" s="152">
        <f aca="true" t="shared" si="35" ref="U171:U205">+R171*D171</f>
        <v>-15305.1</v>
      </c>
      <c r="V171" s="150">
        <f aca="true" t="shared" si="36" ref="V171:V205">IF(P171&gt;30,200+S171,100+S171)</f>
        <v>129</v>
      </c>
      <c r="Y171" s="152"/>
    </row>
    <row r="172" spans="1:25" s="148" customFormat="1" ht="12">
      <c r="A172" s="144" t="s">
        <v>277</v>
      </c>
      <c r="B172" s="145">
        <v>42905</v>
      </c>
      <c r="C172" s="153" t="s">
        <v>476</v>
      </c>
      <c r="D172" s="154">
        <v>58.4</v>
      </c>
      <c r="K172" s="145">
        <f>M172</f>
        <v>42905</v>
      </c>
      <c r="L172" s="145"/>
      <c r="M172" s="145">
        <f t="shared" si="29"/>
        <v>42905</v>
      </c>
      <c r="N172" s="145">
        <v>42905</v>
      </c>
      <c r="O172" s="151">
        <f t="shared" si="30"/>
        <v>0</v>
      </c>
      <c r="P172" s="151">
        <f t="shared" si="31"/>
        <v>0</v>
      </c>
      <c r="Q172" s="151">
        <f t="shared" si="32"/>
        <v>0</v>
      </c>
      <c r="R172" s="151">
        <f t="shared" si="33"/>
        <v>-30</v>
      </c>
      <c r="S172" s="150">
        <v>29</v>
      </c>
      <c r="T172" s="152">
        <f t="shared" si="34"/>
        <v>0</v>
      </c>
      <c r="U172" s="152">
        <f t="shared" si="35"/>
        <v>-1752</v>
      </c>
      <c r="V172" s="150">
        <f t="shared" si="36"/>
        <v>129</v>
      </c>
      <c r="Y172" s="152"/>
    </row>
    <row r="173" spans="1:25" s="148" customFormat="1" ht="12">
      <c r="A173" s="144" t="s">
        <v>278</v>
      </c>
      <c r="B173" s="145">
        <v>42873</v>
      </c>
      <c r="C173" s="153" t="s">
        <v>477</v>
      </c>
      <c r="D173" s="154">
        <v>126</v>
      </c>
      <c r="K173" s="145">
        <v>42912</v>
      </c>
      <c r="L173" s="145"/>
      <c r="M173" s="145">
        <f t="shared" si="29"/>
        <v>42916</v>
      </c>
      <c r="N173" s="145">
        <v>42916</v>
      </c>
      <c r="O173" s="151">
        <f t="shared" si="30"/>
        <v>4</v>
      </c>
      <c r="P173" s="151">
        <f t="shared" si="31"/>
        <v>0</v>
      </c>
      <c r="Q173" s="151">
        <f t="shared" si="32"/>
        <v>4</v>
      </c>
      <c r="R173" s="151">
        <f t="shared" si="33"/>
        <v>-26</v>
      </c>
      <c r="S173" s="150">
        <v>29</v>
      </c>
      <c r="T173" s="152">
        <f t="shared" si="34"/>
        <v>0</v>
      </c>
      <c r="U173" s="152">
        <f t="shared" si="35"/>
        <v>-3276</v>
      </c>
      <c r="V173" s="150">
        <f t="shared" si="36"/>
        <v>129</v>
      </c>
      <c r="Y173" s="152"/>
    </row>
    <row r="174" spans="1:25" s="148" customFormat="1" ht="12">
      <c r="A174" s="144" t="s">
        <v>279</v>
      </c>
      <c r="B174" s="145">
        <v>42886</v>
      </c>
      <c r="C174" s="153" t="s">
        <v>478</v>
      </c>
      <c r="D174" s="154">
        <v>63.53</v>
      </c>
      <c r="K174" s="145">
        <v>42912</v>
      </c>
      <c r="L174" s="145"/>
      <c r="M174" s="145">
        <f t="shared" si="29"/>
        <v>42916</v>
      </c>
      <c r="N174" s="145">
        <v>42916</v>
      </c>
      <c r="O174" s="151">
        <f t="shared" si="30"/>
        <v>4</v>
      </c>
      <c r="P174" s="151">
        <f t="shared" si="31"/>
        <v>0</v>
      </c>
      <c r="Q174" s="151">
        <f t="shared" si="32"/>
        <v>4</v>
      </c>
      <c r="R174" s="151">
        <f t="shared" si="33"/>
        <v>-26</v>
      </c>
      <c r="S174" s="150">
        <v>22</v>
      </c>
      <c r="T174" s="152">
        <f t="shared" si="34"/>
        <v>0</v>
      </c>
      <c r="U174" s="152">
        <f t="shared" si="35"/>
        <v>-1651.78</v>
      </c>
      <c r="V174" s="150">
        <f t="shared" si="36"/>
        <v>122</v>
      </c>
      <c r="Y174" s="152"/>
    </row>
    <row r="175" spans="1:25" s="148" customFormat="1" ht="12">
      <c r="A175" s="144" t="s">
        <v>280</v>
      </c>
      <c r="B175" s="145">
        <v>42899</v>
      </c>
      <c r="C175" s="153" t="s">
        <v>479</v>
      </c>
      <c r="D175" s="154">
        <v>222.68</v>
      </c>
      <c r="K175" s="145">
        <f>M175</f>
        <v>42901</v>
      </c>
      <c r="L175" s="145"/>
      <c r="M175" s="145">
        <f t="shared" si="29"/>
        <v>42901</v>
      </c>
      <c r="N175" s="145">
        <v>42901</v>
      </c>
      <c r="O175" s="151">
        <f t="shared" si="30"/>
        <v>0</v>
      </c>
      <c r="P175" s="151">
        <f t="shared" si="31"/>
        <v>0</v>
      </c>
      <c r="Q175" s="151">
        <f t="shared" si="32"/>
        <v>0</v>
      </c>
      <c r="R175" s="151">
        <f t="shared" si="33"/>
        <v>-30</v>
      </c>
      <c r="S175" s="150">
        <v>29</v>
      </c>
      <c r="T175" s="152">
        <f t="shared" si="34"/>
        <v>0</v>
      </c>
      <c r="U175" s="152">
        <f t="shared" si="35"/>
        <v>-6680.400000000001</v>
      </c>
      <c r="V175" s="150">
        <f t="shared" si="36"/>
        <v>129</v>
      </c>
      <c r="Y175" s="152"/>
    </row>
    <row r="176" spans="1:25" s="148" customFormat="1" ht="12">
      <c r="A176" s="144" t="s">
        <v>281</v>
      </c>
      <c r="B176" s="145">
        <v>42901</v>
      </c>
      <c r="C176" s="153" t="s">
        <v>480</v>
      </c>
      <c r="D176" s="154">
        <v>346.06</v>
      </c>
      <c r="K176" s="145">
        <v>42912</v>
      </c>
      <c r="L176" s="145"/>
      <c r="M176" s="145">
        <f t="shared" si="29"/>
        <v>42916</v>
      </c>
      <c r="N176" s="145">
        <v>42916</v>
      </c>
      <c r="O176" s="151">
        <f t="shared" si="30"/>
        <v>4</v>
      </c>
      <c r="P176" s="151">
        <f t="shared" si="31"/>
        <v>0</v>
      </c>
      <c r="Q176" s="151">
        <f t="shared" si="32"/>
        <v>4</v>
      </c>
      <c r="R176" s="151">
        <f t="shared" si="33"/>
        <v>-26</v>
      </c>
      <c r="S176" s="150">
        <v>21</v>
      </c>
      <c r="T176" s="152">
        <f t="shared" si="34"/>
        <v>0</v>
      </c>
      <c r="U176" s="152">
        <f t="shared" si="35"/>
        <v>-8997.56</v>
      </c>
      <c r="V176" s="150">
        <f t="shared" si="36"/>
        <v>121</v>
      </c>
      <c r="Y176" s="152"/>
    </row>
    <row r="177" spans="1:25" s="148" customFormat="1" ht="12">
      <c r="A177" s="144" t="s">
        <v>282</v>
      </c>
      <c r="B177" s="145">
        <v>42912</v>
      </c>
      <c r="C177" s="153" t="s">
        <v>481</v>
      </c>
      <c r="D177" s="154">
        <v>951.67</v>
      </c>
      <c r="K177" s="145">
        <v>42913</v>
      </c>
      <c r="L177" s="145"/>
      <c r="M177" s="145">
        <f t="shared" si="29"/>
        <v>42914</v>
      </c>
      <c r="N177" s="145">
        <v>42914</v>
      </c>
      <c r="O177" s="151">
        <f t="shared" si="30"/>
        <v>1</v>
      </c>
      <c r="P177" s="151">
        <f t="shared" si="31"/>
        <v>0</v>
      </c>
      <c r="Q177" s="151">
        <f t="shared" si="32"/>
        <v>1</v>
      </c>
      <c r="R177" s="151">
        <f t="shared" si="33"/>
        <v>-29</v>
      </c>
      <c r="S177" s="150">
        <v>29</v>
      </c>
      <c r="T177" s="152">
        <f t="shared" si="34"/>
        <v>0</v>
      </c>
      <c r="U177" s="152">
        <f t="shared" si="35"/>
        <v>-27598.43</v>
      </c>
      <c r="V177" s="150">
        <f t="shared" si="36"/>
        <v>129</v>
      </c>
      <c r="Y177" s="152"/>
    </row>
    <row r="178" spans="1:25" s="148" customFormat="1" ht="12">
      <c r="A178" s="144" t="s">
        <v>283</v>
      </c>
      <c r="B178" s="145">
        <v>42886</v>
      </c>
      <c r="C178" s="153" t="s">
        <v>482</v>
      </c>
      <c r="D178" s="154">
        <v>20.56</v>
      </c>
      <c r="K178" s="145">
        <v>42914</v>
      </c>
      <c r="L178" s="145"/>
      <c r="M178" s="145">
        <f t="shared" si="29"/>
        <v>42916</v>
      </c>
      <c r="N178" s="145">
        <v>42916</v>
      </c>
      <c r="O178" s="151">
        <f t="shared" si="30"/>
        <v>2</v>
      </c>
      <c r="P178" s="151">
        <f t="shared" si="31"/>
        <v>0</v>
      </c>
      <c r="Q178" s="151">
        <f t="shared" si="32"/>
        <v>2</v>
      </c>
      <c r="R178" s="151">
        <f t="shared" si="33"/>
        <v>-28</v>
      </c>
      <c r="S178" s="150">
        <v>22</v>
      </c>
      <c r="T178" s="152">
        <f t="shared" si="34"/>
        <v>0</v>
      </c>
      <c r="U178" s="152">
        <f t="shared" si="35"/>
        <v>-575.68</v>
      </c>
      <c r="V178" s="150">
        <f t="shared" si="36"/>
        <v>122</v>
      </c>
      <c r="Y178" s="152"/>
    </row>
    <row r="179" spans="1:25" s="148" customFormat="1" ht="12">
      <c r="A179" s="144" t="s">
        <v>284</v>
      </c>
      <c r="B179" s="145">
        <v>42901</v>
      </c>
      <c r="C179" s="153" t="s">
        <v>483</v>
      </c>
      <c r="D179" s="154">
        <v>114.88</v>
      </c>
      <c r="K179" s="145">
        <f aca="true" t="shared" si="37" ref="K179:K189">M179</f>
        <v>42902</v>
      </c>
      <c r="L179" s="145"/>
      <c r="M179" s="145">
        <f t="shared" si="29"/>
        <v>42902</v>
      </c>
      <c r="N179" s="145">
        <v>42902</v>
      </c>
      <c r="O179" s="151">
        <f t="shared" si="30"/>
        <v>0</v>
      </c>
      <c r="P179" s="151">
        <f t="shared" si="31"/>
        <v>0</v>
      </c>
      <c r="Q179" s="151">
        <f t="shared" si="32"/>
        <v>0</v>
      </c>
      <c r="R179" s="151">
        <f t="shared" si="33"/>
        <v>-30</v>
      </c>
      <c r="S179" s="150">
        <v>29</v>
      </c>
      <c r="T179" s="152">
        <f t="shared" si="34"/>
        <v>0</v>
      </c>
      <c r="U179" s="152">
        <f t="shared" si="35"/>
        <v>-3446.3999999999996</v>
      </c>
      <c r="V179" s="150">
        <f t="shared" si="36"/>
        <v>129</v>
      </c>
      <c r="Y179" s="152"/>
    </row>
    <row r="180" spans="1:25" s="148" customFormat="1" ht="12">
      <c r="A180" s="144" t="s">
        <v>285</v>
      </c>
      <c r="B180" s="145">
        <v>42886</v>
      </c>
      <c r="C180" s="153" t="s">
        <v>484</v>
      </c>
      <c r="D180" s="154">
        <v>108.49</v>
      </c>
      <c r="K180" s="145">
        <f t="shared" si="37"/>
        <v>42885</v>
      </c>
      <c r="L180" s="145"/>
      <c r="M180" s="145">
        <f t="shared" si="29"/>
        <v>42885</v>
      </c>
      <c r="N180" s="145">
        <v>42885</v>
      </c>
      <c r="O180" s="151">
        <f t="shared" si="30"/>
        <v>0</v>
      </c>
      <c r="P180" s="151">
        <f t="shared" si="31"/>
        <v>0</v>
      </c>
      <c r="Q180" s="151">
        <f t="shared" si="32"/>
        <v>0</v>
      </c>
      <c r="R180" s="151">
        <f t="shared" si="33"/>
        <v>-30</v>
      </c>
      <c r="S180" s="150">
        <v>69</v>
      </c>
      <c r="T180" s="152">
        <f t="shared" si="34"/>
        <v>0</v>
      </c>
      <c r="U180" s="152">
        <f t="shared" si="35"/>
        <v>-3254.7</v>
      </c>
      <c r="V180" s="150">
        <f t="shared" si="36"/>
        <v>169</v>
      </c>
      <c r="Y180" s="152"/>
    </row>
    <row r="181" spans="1:25" s="148" customFormat="1" ht="12">
      <c r="A181" s="144" t="s">
        <v>286</v>
      </c>
      <c r="B181" s="145">
        <v>42900</v>
      </c>
      <c r="C181" s="153" t="s">
        <v>485</v>
      </c>
      <c r="D181" s="154">
        <v>44.71</v>
      </c>
      <c r="K181" s="145">
        <f t="shared" si="37"/>
        <v>42902</v>
      </c>
      <c r="L181" s="145"/>
      <c r="M181" s="145">
        <f t="shared" si="29"/>
        <v>42902</v>
      </c>
      <c r="N181" s="145">
        <v>42902</v>
      </c>
      <c r="O181" s="151">
        <f t="shared" si="30"/>
        <v>0</v>
      </c>
      <c r="P181" s="151">
        <f t="shared" si="31"/>
        <v>0</v>
      </c>
      <c r="Q181" s="151">
        <f t="shared" si="32"/>
        <v>0</v>
      </c>
      <c r="R181" s="151">
        <f t="shared" si="33"/>
        <v>-30</v>
      </c>
      <c r="S181" s="150">
        <v>21</v>
      </c>
      <c r="T181" s="152">
        <f t="shared" si="34"/>
        <v>0</v>
      </c>
      <c r="U181" s="152">
        <f t="shared" si="35"/>
        <v>-1341.3</v>
      </c>
      <c r="V181" s="150">
        <f t="shared" si="36"/>
        <v>121</v>
      </c>
      <c r="Y181" s="152"/>
    </row>
    <row r="182" spans="1:25" s="148" customFormat="1" ht="12">
      <c r="A182" s="144" t="s">
        <v>287</v>
      </c>
      <c r="B182" s="145">
        <v>42906</v>
      </c>
      <c r="C182" s="153" t="s">
        <v>486</v>
      </c>
      <c r="D182" s="154">
        <v>16.94</v>
      </c>
      <c r="K182" s="145">
        <f t="shared" si="37"/>
        <v>42908</v>
      </c>
      <c r="L182" s="145"/>
      <c r="M182" s="145">
        <f t="shared" si="29"/>
        <v>42908</v>
      </c>
      <c r="N182" s="145">
        <v>42908</v>
      </c>
      <c r="O182" s="151">
        <f t="shared" si="30"/>
        <v>0</v>
      </c>
      <c r="P182" s="151">
        <f t="shared" si="31"/>
        <v>0</v>
      </c>
      <c r="Q182" s="151">
        <f t="shared" si="32"/>
        <v>0</v>
      </c>
      <c r="R182" s="151">
        <f t="shared" si="33"/>
        <v>-30</v>
      </c>
      <c r="S182" s="150">
        <v>21</v>
      </c>
      <c r="T182" s="152">
        <f t="shared" si="34"/>
        <v>0</v>
      </c>
      <c r="U182" s="152">
        <f t="shared" si="35"/>
        <v>-508.20000000000005</v>
      </c>
      <c r="V182" s="150">
        <f t="shared" si="36"/>
        <v>121</v>
      </c>
      <c r="Y182" s="152"/>
    </row>
    <row r="183" spans="1:25" s="148" customFormat="1" ht="12">
      <c r="A183" s="144" t="s">
        <v>288</v>
      </c>
      <c r="B183" s="145">
        <v>42916</v>
      </c>
      <c r="C183" s="153" t="s">
        <v>487</v>
      </c>
      <c r="D183" s="154">
        <v>1668.35</v>
      </c>
      <c r="K183" s="145">
        <f t="shared" si="37"/>
        <v>42916</v>
      </c>
      <c r="L183" s="145"/>
      <c r="M183" s="145">
        <f t="shared" si="29"/>
        <v>42916</v>
      </c>
      <c r="N183" s="145">
        <v>42916</v>
      </c>
      <c r="O183" s="151">
        <f t="shared" si="30"/>
        <v>0</v>
      </c>
      <c r="P183" s="151">
        <f t="shared" si="31"/>
        <v>0</v>
      </c>
      <c r="Q183" s="151">
        <f t="shared" si="32"/>
        <v>0</v>
      </c>
      <c r="R183" s="151">
        <f t="shared" si="33"/>
        <v>-30</v>
      </c>
      <c r="S183" s="150">
        <v>29</v>
      </c>
      <c r="T183" s="152">
        <f t="shared" si="34"/>
        <v>0</v>
      </c>
      <c r="U183" s="152">
        <f t="shared" si="35"/>
        <v>-50050.5</v>
      </c>
      <c r="V183" s="150">
        <f t="shared" si="36"/>
        <v>129</v>
      </c>
      <c r="Y183" s="152"/>
    </row>
    <row r="184" spans="1:25" s="148" customFormat="1" ht="12">
      <c r="A184" s="144" t="s">
        <v>289</v>
      </c>
      <c r="B184" s="145">
        <v>42885</v>
      </c>
      <c r="C184" s="153" t="s">
        <v>488</v>
      </c>
      <c r="D184" s="154">
        <v>1441.4</v>
      </c>
      <c r="K184" s="145">
        <f t="shared" si="37"/>
        <v>42916</v>
      </c>
      <c r="L184" s="145"/>
      <c r="M184" s="145">
        <f t="shared" si="29"/>
        <v>42916</v>
      </c>
      <c r="N184" s="145">
        <v>42916</v>
      </c>
      <c r="O184" s="151">
        <f t="shared" si="30"/>
        <v>0</v>
      </c>
      <c r="P184" s="151">
        <f t="shared" si="31"/>
        <v>0</v>
      </c>
      <c r="Q184" s="151">
        <f t="shared" si="32"/>
        <v>0</v>
      </c>
      <c r="R184" s="151">
        <f t="shared" si="33"/>
        <v>-30</v>
      </c>
      <c r="S184" s="150">
        <v>21</v>
      </c>
      <c r="T184" s="152">
        <f t="shared" si="34"/>
        <v>0</v>
      </c>
      <c r="U184" s="152">
        <f t="shared" si="35"/>
        <v>-43242</v>
      </c>
      <c r="V184" s="150">
        <f t="shared" si="36"/>
        <v>121</v>
      </c>
      <c r="Y184" s="152"/>
    </row>
    <row r="185" spans="1:25" s="148" customFormat="1" ht="12">
      <c r="A185" s="144" t="s">
        <v>290</v>
      </c>
      <c r="B185" s="145">
        <v>42894</v>
      </c>
      <c r="C185" s="153" t="s">
        <v>489</v>
      </c>
      <c r="D185" s="154">
        <v>60.48</v>
      </c>
      <c r="K185" s="145">
        <f t="shared" si="37"/>
        <v>42894</v>
      </c>
      <c r="L185" s="145"/>
      <c r="M185" s="145">
        <f t="shared" si="29"/>
        <v>42894</v>
      </c>
      <c r="N185" s="145">
        <v>42894</v>
      </c>
      <c r="O185" s="151">
        <f t="shared" si="30"/>
        <v>0</v>
      </c>
      <c r="P185" s="151">
        <f t="shared" si="31"/>
        <v>0</v>
      </c>
      <c r="Q185" s="151">
        <f t="shared" si="32"/>
        <v>0</v>
      </c>
      <c r="R185" s="151">
        <f t="shared" si="33"/>
        <v>-30</v>
      </c>
      <c r="S185" s="150">
        <v>21</v>
      </c>
      <c r="T185" s="152">
        <f t="shared" si="34"/>
        <v>0</v>
      </c>
      <c r="U185" s="152">
        <f t="shared" si="35"/>
        <v>-1814.3999999999999</v>
      </c>
      <c r="V185" s="150">
        <f t="shared" si="36"/>
        <v>121</v>
      </c>
      <c r="Y185" s="152"/>
    </row>
    <row r="186" spans="1:25" s="148" customFormat="1" ht="12">
      <c r="A186" s="144" t="s">
        <v>291</v>
      </c>
      <c r="B186" s="145">
        <v>42900</v>
      </c>
      <c r="C186" s="153" t="s">
        <v>490</v>
      </c>
      <c r="D186" s="154">
        <v>30.4</v>
      </c>
      <c r="K186" s="145">
        <f t="shared" si="37"/>
        <v>42900</v>
      </c>
      <c r="L186" s="145"/>
      <c r="M186" s="145">
        <f t="shared" si="29"/>
        <v>42900</v>
      </c>
      <c r="N186" s="145">
        <v>42900</v>
      </c>
      <c r="O186" s="151">
        <f t="shared" si="30"/>
        <v>0</v>
      </c>
      <c r="P186" s="151">
        <f t="shared" si="31"/>
        <v>0</v>
      </c>
      <c r="Q186" s="151">
        <f t="shared" si="32"/>
        <v>0</v>
      </c>
      <c r="R186" s="151">
        <f t="shared" si="33"/>
        <v>-30</v>
      </c>
      <c r="S186" s="150">
        <v>21</v>
      </c>
      <c r="T186" s="152">
        <f t="shared" si="34"/>
        <v>0</v>
      </c>
      <c r="U186" s="152">
        <f t="shared" si="35"/>
        <v>-912</v>
      </c>
      <c r="V186" s="150">
        <f t="shared" si="36"/>
        <v>121</v>
      </c>
      <c r="Y186" s="152"/>
    </row>
    <row r="187" spans="1:25" s="148" customFormat="1" ht="12">
      <c r="A187" s="144" t="s">
        <v>292</v>
      </c>
      <c r="B187" s="145">
        <v>42906</v>
      </c>
      <c r="C187" s="153" t="s">
        <v>491</v>
      </c>
      <c r="D187" s="154">
        <v>8.25</v>
      </c>
      <c r="K187" s="145">
        <f t="shared" si="37"/>
        <v>42906</v>
      </c>
      <c r="L187" s="145"/>
      <c r="M187" s="145">
        <f t="shared" si="29"/>
        <v>42906</v>
      </c>
      <c r="N187" s="145">
        <v>42906</v>
      </c>
      <c r="O187" s="151">
        <f t="shared" si="30"/>
        <v>0</v>
      </c>
      <c r="P187" s="151">
        <f t="shared" si="31"/>
        <v>0</v>
      </c>
      <c r="Q187" s="151">
        <f t="shared" si="32"/>
        <v>0</v>
      </c>
      <c r="R187" s="151">
        <f t="shared" si="33"/>
        <v>-30</v>
      </c>
      <c r="S187" s="150">
        <v>21</v>
      </c>
      <c r="T187" s="152">
        <f t="shared" si="34"/>
        <v>0</v>
      </c>
      <c r="U187" s="152">
        <f t="shared" si="35"/>
        <v>-247.5</v>
      </c>
      <c r="V187" s="150">
        <f t="shared" si="36"/>
        <v>121</v>
      </c>
      <c r="Y187" s="152"/>
    </row>
    <row r="188" spans="1:25" s="148" customFormat="1" ht="12">
      <c r="A188" s="144" t="s">
        <v>293</v>
      </c>
      <c r="B188" s="145">
        <v>42907</v>
      </c>
      <c r="C188" s="153" t="s">
        <v>492</v>
      </c>
      <c r="D188" s="154">
        <v>39.9</v>
      </c>
      <c r="K188" s="145">
        <f t="shared" si="37"/>
        <v>42907</v>
      </c>
      <c r="L188" s="145"/>
      <c r="M188" s="145">
        <f t="shared" si="29"/>
        <v>42907</v>
      </c>
      <c r="N188" s="145">
        <v>42907</v>
      </c>
      <c r="O188" s="151">
        <f t="shared" si="30"/>
        <v>0</v>
      </c>
      <c r="P188" s="151">
        <f t="shared" si="31"/>
        <v>0</v>
      </c>
      <c r="Q188" s="151">
        <f t="shared" si="32"/>
        <v>0</v>
      </c>
      <c r="R188" s="151">
        <f t="shared" si="33"/>
        <v>-30</v>
      </c>
      <c r="S188" s="150">
        <v>29</v>
      </c>
      <c r="T188" s="152">
        <f t="shared" si="34"/>
        <v>0</v>
      </c>
      <c r="U188" s="152">
        <f t="shared" si="35"/>
        <v>-1197</v>
      </c>
      <c r="V188" s="150">
        <f t="shared" si="36"/>
        <v>129</v>
      </c>
      <c r="Y188" s="152"/>
    </row>
    <row r="189" spans="1:25" s="148" customFormat="1" ht="12">
      <c r="A189" s="144" t="s">
        <v>294</v>
      </c>
      <c r="B189" s="145">
        <v>42908</v>
      </c>
      <c r="C189" s="153" t="s">
        <v>493</v>
      </c>
      <c r="D189" s="154">
        <v>39.9</v>
      </c>
      <c r="K189" s="145">
        <f t="shared" si="37"/>
        <v>42908</v>
      </c>
      <c r="L189" s="145"/>
      <c r="M189" s="145">
        <f t="shared" si="29"/>
        <v>42908</v>
      </c>
      <c r="N189" s="145">
        <v>42908</v>
      </c>
      <c r="O189" s="151">
        <f t="shared" si="30"/>
        <v>0</v>
      </c>
      <c r="P189" s="151">
        <f t="shared" si="31"/>
        <v>0</v>
      </c>
      <c r="Q189" s="151">
        <f t="shared" si="32"/>
        <v>0</v>
      </c>
      <c r="R189" s="151">
        <f t="shared" si="33"/>
        <v>-30</v>
      </c>
      <c r="S189" s="150">
        <v>29</v>
      </c>
      <c r="T189" s="152">
        <f t="shared" si="34"/>
        <v>0</v>
      </c>
      <c r="U189" s="152">
        <f t="shared" si="35"/>
        <v>-1197</v>
      </c>
      <c r="V189" s="150">
        <f t="shared" si="36"/>
        <v>129</v>
      </c>
      <c r="Y189" s="152"/>
    </row>
    <row r="190" spans="1:25" s="148" customFormat="1" ht="12">
      <c r="A190" s="144" t="s">
        <v>295</v>
      </c>
      <c r="B190" s="145">
        <v>42909</v>
      </c>
      <c r="C190" s="153" t="s">
        <v>494</v>
      </c>
      <c r="D190" s="154">
        <v>49.9</v>
      </c>
      <c r="K190" s="145">
        <f aca="true" t="shared" si="38" ref="K190:K205">M190</f>
        <v>42909</v>
      </c>
      <c r="L190" s="145"/>
      <c r="M190" s="145">
        <f t="shared" si="29"/>
        <v>42909</v>
      </c>
      <c r="N190" s="145">
        <v>42909</v>
      </c>
      <c r="O190" s="151">
        <f t="shared" si="30"/>
        <v>0</v>
      </c>
      <c r="P190" s="151">
        <f t="shared" si="31"/>
        <v>0</v>
      </c>
      <c r="Q190" s="151">
        <f t="shared" si="32"/>
        <v>0</v>
      </c>
      <c r="R190" s="151">
        <f t="shared" si="33"/>
        <v>-30</v>
      </c>
      <c r="S190" s="148">
        <v>29</v>
      </c>
      <c r="T190" s="152">
        <f t="shared" si="34"/>
        <v>0</v>
      </c>
      <c r="U190" s="152">
        <f t="shared" si="35"/>
        <v>-1497</v>
      </c>
      <c r="V190" s="150">
        <f t="shared" si="36"/>
        <v>129</v>
      </c>
      <c r="Y190" s="152"/>
    </row>
    <row r="191" spans="1:25" s="148" customFormat="1" ht="12">
      <c r="A191" s="144" t="s">
        <v>296</v>
      </c>
      <c r="B191" s="145">
        <v>42900</v>
      </c>
      <c r="C191" s="153" t="s">
        <v>495</v>
      </c>
      <c r="D191" s="154">
        <v>33</v>
      </c>
      <c r="K191" s="145">
        <f t="shared" si="38"/>
        <v>42900</v>
      </c>
      <c r="L191" s="145"/>
      <c r="M191" s="145">
        <f t="shared" si="29"/>
        <v>42900</v>
      </c>
      <c r="N191" s="145">
        <v>42900</v>
      </c>
      <c r="O191" s="151">
        <f t="shared" si="30"/>
        <v>0</v>
      </c>
      <c r="P191" s="151">
        <f t="shared" si="31"/>
        <v>0</v>
      </c>
      <c r="Q191" s="151">
        <f t="shared" si="32"/>
        <v>0</v>
      </c>
      <c r="R191" s="151">
        <f t="shared" si="33"/>
        <v>-30</v>
      </c>
      <c r="S191" s="148">
        <v>21</v>
      </c>
      <c r="T191" s="152">
        <f t="shared" si="34"/>
        <v>0</v>
      </c>
      <c r="U191" s="152">
        <f t="shared" si="35"/>
        <v>-990</v>
      </c>
      <c r="V191" s="150">
        <f t="shared" si="36"/>
        <v>121</v>
      </c>
      <c r="Y191" s="152"/>
    </row>
    <row r="192" spans="1:25" s="148" customFormat="1" ht="12">
      <c r="A192" s="144" t="s">
        <v>297</v>
      </c>
      <c r="B192" s="145">
        <v>42899</v>
      </c>
      <c r="C192" s="153" t="s">
        <v>496</v>
      </c>
      <c r="D192" s="154">
        <v>56.55</v>
      </c>
      <c r="K192" s="145">
        <f t="shared" si="38"/>
        <v>42899</v>
      </c>
      <c r="L192" s="145"/>
      <c r="M192" s="145">
        <f t="shared" si="29"/>
        <v>42899</v>
      </c>
      <c r="N192" s="145">
        <v>42899</v>
      </c>
      <c r="O192" s="151">
        <f t="shared" si="30"/>
        <v>0</v>
      </c>
      <c r="P192" s="151">
        <f t="shared" si="31"/>
        <v>0</v>
      </c>
      <c r="Q192" s="151">
        <f t="shared" si="32"/>
        <v>0</v>
      </c>
      <c r="R192" s="151">
        <f t="shared" si="33"/>
        <v>-30</v>
      </c>
      <c r="S192" s="148">
        <v>21</v>
      </c>
      <c r="T192" s="152">
        <f t="shared" si="34"/>
        <v>0</v>
      </c>
      <c r="U192" s="152">
        <f t="shared" si="35"/>
        <v>-1696.5</v>
      </c>
      <c r="V192" s="150">
        <f t="shared" si="36"/>
        <v>121</v>
      </c>
      <c r="Y192" s="152"/>
    </row>
    <row r="193" spans="1:25" s="148" customFormat="1" ht="12">
      <c r="A193" s="144" t="s">
        <v>298</v>
      </c>
      <c r="B193" s="145">
        <v>42902</v>
      </c>
      <c r="C193" s="153" t="s">
        <v>497</v>
      </c>
      <c r="D193" s="154">
        <v>72.15</v>
      </c>
      <c r="K193" s="145">
        <f t="shared" si="38"/>
        <v>42902</v>
      </c>
      <c r="L193" s="145"/>
      <c r="M193" s="145">
        <f t="shared" si="29"/>
        <v>42902</v>
      </c>
      <c r="N193" s="145">
        <v>42902</v>
      </c>
      <c r="O193" s="151">
        <f t="shared" si="30"/>
        <v>0</v>
      </c>
      <c r="P193" s="151">
        <f t="shared" si="31"/>
        <v>0</v>
      </c>
      <c r="Q193" s="151">
        <f t="shared" si="32"/>
        <v>0</v>
      </c>
      <c r="R193" s="151">
        <f t="shared" si="33"/>
        <v>-30</v>
      </c>
      <c r="S193" s="148">
        <v>21</v>
      </c>
      <c r="T193" s="152">
        <f t="shared" si="34"/>
        <v>0</v>
      </c>
      <c r="U193" s="152">
        <f t="shared" si="35"/>
        <v>-2164.5</v>
      </c>
      <c r="V193" s="150">
        <f t="shared" si="36"/>
        <v>121</v>
      </c>
      <c r="Y193" s="152"/>
    </row>
    <row r="194" spans="1:25" s="148" customFormat="1" ht="12">
      <c r="A194" s="144" t="s">
        <v>299</v>
      </c>
      <c r="B194" s="145">
        <v>42886</v>
      </c>
      <c r="C194" s="153" t="s">
        <v>498</v>
      </c>
      <c r="D194" s="154">
        <v>1936</v>
      </c>
      <c r="K194" s="145">
        <f t="shared" si="38"/>
        <v>42916</v>
      </c>
      <c r="L194" s="145"/>
      <c r="M194" s="145">
        <f t="shared" si="29"/>
        <v>42916</v>
      </c>
      <c r="N194" s="145">
        <v>42916</v>
      </c>
      <c r="O194" s="151">
        <f t="shared" si="30"/>
        <v>0</v>
      </c>
      <c r="P194" s="151">
        <f t="shared" si="31"/>
        <v>0</v>
      </c>
      <c r="Q194" s="151">
        <f t="shared" si="32"/>
        <v>0</v>
      </c>
      <c r="R194" s="151">
        <f t="shared" si="33"/>
        <v>-30</v>
      </c>
      <c r="S194" s="148">
        <v>29</v>
      </c>
      <c r="T194" s="152">
        <f t="shared" si="34"/>
        <v>0</v>
      </c>
      <c r="U194" s="152">
        <f t="shared" si="35"/>
        <v>-58080</v>
      </c>
      <c r="V194" s="150">
        <f t="shared" si="36"/>
        <v>129</v>
      </c>
      <c r="Y194" s="152"/>
    </row>
    <row r="195" spans="1:25" s="148" customFormat="1" ht="12">
      <c r="A195" s="144" t="s">
        <v>300</v>
      </c>
      <c r="B195" s="145">
        <v>42909</v>
      </c>
      <c r="C195" s="153" t="s">
        <v>499</v>
      </c>
      <c r="D195" s="154">
        <v>300.62</v>
      </c>
      <c r="K195" s="145">
        <f t="shared" si="38"/>
        <v>42915</v>
      </c>
      <c r="L195" s="145"/>
      <c r="M195" s="145">
        <f t="shared" si="29"/>
        <v>42915</v>
      </c>
      <c r="N195" s="145">
        <v>42915</v>
      </c>
      <c r="O195" s="151">
        <f t="shared" si="30"/>
        <v>0</v>
      </c>
      <c r="P195" s="151">
        <f t="shared" si="31"/>
        <v>0</v>
      </c>
      <c r="Q195" s="151">
        <f t="shared" si="32"/>
        <v>0</v>
      </c>
      <c r="R195" s="151">
        <f t="shared" si="33"/>
        <v>-30</v>
      </c>
      <c r="S195" s="148">
        <v>29</v>
      </c>
      <c r="T195" s="152">
        <f t="shared" si="34"/>
        <v>0</v>
      </c>
      <c r="U195" s="152">
        <f t="shared" si="35"/>
        <v>-9018.6</v>
      </c>
      <c r="V195" s="150">
        <f t="shared" si="36"/>
        <v>129</v>
      </c>
      <c r="Y195" s="152"/>
    </row>
    <row r="196" spans="1:25" s="148" customFormat="1" ht="12">
      <c r="A196" s="144" t="s">
        <v>301</v>
      </c>
      <c r="B196" s="145">
        <v>42909</v>
      </c>
      <c r="C196" s="153" t="s">
        <v>500</v>
      </c>
      <c r="D196" s="154">
        <v>537.14</v>
      </c>
      <c r="K196" s="145">
        <f t="shared" si="38"/>
        <v>42915</v>
      </c>
      <c r="L196" s="145"/>
      <c r="M196" s="145">
        <f t="shared" si="29"/>
        <v>42915</v>
      </c>
      <c r="N196" s="145">
        <v>42915</v>
      </c>
      <c r="O196" s="151">
        <f t="shared" si="30"/>
        <v>0</v>
      </c>
      <c r="P196" s="151">
        <f t="shared" si="31"/>
        <v>0</v>
      </c>
      <c r="Q196" s="151">
        <f t="shared" si="32"/>
        <v>0</v>
      </c>
      <c r="R196" s="151">
        <f t="shared" si="33"/>
        <v>-30</v>
      </c>
      <c r="S196" s="148">
        <v>29</v>
      </c>
      <c r="T196" s="152">
        <f t="shared" si="34"/>
        <v>0</v>
      </c>
      <c r="U196" s="152">
        <f t="shared" si="35"/>
        <v>-16114.199999999999</v>
      </c>
      <c r="V196" s="150">
        <f t="shared" si="36"/>
        <v>129</v>
      </c>
      <c r="Y196" s="152"/>
    </row>
    <row r="197" spans="1:25" s="148" customFormat="1" ht="12">
      <c r="A197" s="144" t="s">
        <v>302</v>
      </c>
      <c r="B197" s="145">
        <v>42909</v>
      </c>
      <c r="C197" s="153" t="s">
        <v>501</v>
      </c>
      <c r="D197" s="154">
        <v>1115.08</v>
      </c>
      <c r="K197" s="145">
        <f t="shared" si="38"/>
        <v>42915</v>
      </c>
      <c r="L197" s="145"/>
      <c r="M197" s="145">
        <f t="shared" si="29"/>
        <v>42915</v>
      </c>
      <c r="N197" s="145">
        <v>42915</v>
      </c>
      <c r="O197" s="151">
        <f t="shared" si="30"/>
        <v>0</v>
      </c>
      <c r="P197" s="151">
        <f t="shared" si="31"/>
        <v>0</v>
      </c>
      <c r="Q197" s="151">
        <f t="shared" si="32"/>
        <v>0</v>
      </c>
      <c r="R197" s="151">
        <f t="shared" si="33"/>
        <v>-30</v>
      </c>
      <c r="S197" s="148">
        <v>29</v>
      </c>
      <c r="T197" s="152">
        <f t="shared" si="34"/>
        <v>0</v>
      </c>
      <c r="U197" s="152">
        <f t="shared" si="35"/>
        <v>-33452.399999999994</v>
      </c>
      <c r="V197" s="150">
        <f t="shared" si="36"/>
        <v>129</v>
      </c>
      <c r="Y197" s="152"/>
    </row>
    <row r="198" spans="1:25" s="148" customFormat="1" ht="12">
      <c r="A198" s="144" t="s">
        <v>303</v>
      </c>
      <c r="B198" s="145">
        <v>42909</v>
      </c>
      <c r="C198" s="153" t="s">
        <v>502</v>
      </c>
      <c r="D198" s="154">
        <v>72.65</v>
      </c>
      <c r="K198" s="145">
        <f t="shared" si="38"/>
        <v>42915</v>
      </c>
      <c r="L198" s="145"/>
      <c r="M198" s="145">
        <f t="shared" si="29"/>
        <v>42915</v>
      </c>
      <c r="N198" s="145">
        <v>42915</v>
      </c>
      <c r="O198" s="151">
        <f t="shared" si="30"/>
        <v>0</v>
      </c>
      <c r="P198" s="151">
        <f t="shared" si="31"/>
        <v>0</v>
      </c>
      <c r="Q198" s="151">
        <f t="shared" si="32"/>
        <v>0</v>
      </c>
      <c r="R198" s="151">
        <f t="shared" si="33"/>
        <v>-30</v>
      </c>
      <c r="S198" s="148">
        <v>29</v>
      </c>
      <c r="T198" s="152">
        <f t="shared" si="34"/>
        <v>0</v>
      </c>
      <c r="U198" s="152">
        <f t="shared" si="35"/>
        <v>-2179.5</v>
      </c>
      <c r="V198" s="150">
        <f t="shared" si="36"/>
        <v>129</v>
      </c>
      <c r="Y198" s="152"/>
    </row>
    <row r="199" spans="1:25" s="148" customFormat="1" ht="12">
      <c r="A199" s="144" t="s">
        <v>304</v>
      </c>
      <c r="B199" s="145">
        <v>42909</v>
      </c>
      <c r="C199" s="153" t="s">
        <v>503</v>
      </c>
      <c r="D199" s="154">
        <v>75.07</v>
      </c>
      <c r="K199" s="145">
        <f t="shared" si="38"/>
        <v>42915</v>
      </c>
      <c r="L199" s="145"/>
      <c r="M199" s="145">
        <f t="shared" si="29"/>
        <v>42915</v>
      </c>
      <c r="N199" s="145">
        <v>42915</v>
      </c>
      <c r="O199" s="151">
        <f t="shared" si="30"/>
        <v>0</v>
      </c>
      <c r="P199" s="151">
        <f t="shared" si="31"/>
        <v>0</v>
      </c>
      <c r="Q199" s="151">
        <f t="shared" si="32"/>
        <v>0</v>
      </c>
      <c r="R199" s="151">
        <f t="shared" si="33"/>
        <v>-30</v>
      </c>
      <c r="S199" s="148">
        <v>29</v>
      </c>
      <c r="T199" s="152">
        <f t="shared" si="34"/>
        <v>0</v>
      </c>
      <c r="U199" s="152">
        <f t="shared" si="35"/>
        <v>-2252.1</v>
      </c>
      <c r="V199" s="150">
        <f t="shared" si="36"/>
        <v>129</v>
      </c>
      <c r="Y199" s="152"/>
    </row>
    <row r="200" spans="1:25" s="148" customFormat="1" ht="12">
      <c r="A200" s="144" t="s">
        <v>305</v>
      </c>
      <c r="B200" s="145">
        <v>42916</v>
      </c>
      <c r="C200" s="153" t="s">
        <v>504</v>
      </c>
      <c r="D200" s="154">
        <v>1108.17</v>
      </c>
      <c r="K200" s="145">
        <f t="shared" si="38"/>
        <v>42916</v>
      </c>
      <c r="L200" s="145"/>
      <c r="M200" s="145">
        <f t="shared" si="29"/>
        <v>42916</v>
      </c>
      <c r="N200" s="145">
        <v>42916</v>
      </c>
      <c r="O200" s="151">
        <f t="shared" si="30"/>
        <v>0</v>
      </c>
      <c r="P200" s="151">
        <f t="shared" si="31"/>
        <v>0</v>
      </c>
      <c r="Q200" s="151">
        <f t="shared" si="32"/>
        <v>0</v>
      </c>
      <c r="R200" s="151">
        <f t="shared" si="33"/>
        <v>-30</v>
      </c>
      <c r="S200" s="148">
        <v>29</v>
      </c>
      <c r="T200" s="152">
        <f t="shared" si="34"/>
        <v>0</v>
      </c>
      <c r="U200" s="152">
        <f t="shared" si="35"/>
        <v>-33245.100000000006</v>
      </c>
      <c r="V200" s="150">
        <f t="shared" si="36"/>
        <v>129</v>
      </c>
      <c r="Y200" s="152"/>
    </row>
    <row r="201" spans="1:25" s="148" customFormat="1" ht="12">
      <c r="A201" s="144" t="s">
        <v>306</v>
      </c>
      <c r="B201" s="145">
        <v>42886</v>
      </c>
      <c r="C201" s="153" t="s">
        <v>505</v>
      </c>
      <c r="D201" s="154">
        <v>1400</v>
      </c>
      <c r="K201" s="145">
        <f t="shared" si="38"/>
        <v>42916</v>
      </c>
      <c r="L201" s="145"/>
      <c r="M201" s="145">
        <f t="shared" si="29"/>
        <v>42916</v>
      </c>
      <c r="N201" s="145">
        <v>42916</v>
      </c>
      <c r="O201" s="151">
        <f t="shared" si="30"/>
        <v>0</v>
      </c>
      <c r="P201" s="151">
        <f t="shared" si="31"/>
        <v>0</v>
      </c>
      <c r="Q201" s="151">
        <f t="shared" si="32"/>
        <v>0</v>
      </c>
      <c r="R201" s="151">
        <f t="shared" si="33"/>
        <v>-30</v>
      </c>
      <c r="S201" s="148">
        <v>29</v>
      </c>
      <c r="T201" s="152">
        <f t="shared" si="34"/>
        <v>0</v>
      </c>
      <c r="U201" s="152">
        <f t="shared" si="35"/>
        <v>-42000</v>
      </c>
      <c r="V201" s="150">
        <f t="shared" si="36"/>
        <v>129</v>
      </c>
      <c r="Y201" s="152"/>
    </row>
    <row r="202" spans="1:25" s="148" customFormat="1" ht="12">
      <c r="A202" s="144" t="s">
        <v>307</v>
      </c>
      <c r="B202" s="145">
        <v>42886</v>
      </c>
      <c r="C202" s="153" t="s">
        <v>506</v>
      </c>
      <c r="D202" s="154">
        <v>60.51</v>
      </c>
      <c r="K202" s="145">
        <f t="shared" si="38"/>
        <v>42912</v>
      </c>
      <c r="L202" s="145"/>
      <c r="M202" s="145">
        <f t="shared" si="29"/>
        <v>42912</v>
      </c>
      <c r="N202" s="145">
        <v>42912</v>
      </c>
      <c r="O202" s="151">
        <f t="shared" si="30"/>
        <v>0</v>
      </c>
      <c r="P202" s="151">
        <f t="shared" si="31"/>
        <v>0</v>
      </c>
      <c r="Q202" s="151">
        <f t="shared" si="32"/>
        <v>0</v>
      </c>
      <c r="R202" s="151">
        <f t="shared" si="33"/>
        <v>-30</v>
      </c>
      <c r="S202" s="148">
        <v>21</v>
      </c>
      <c r="T202" s="152">
        <f t="shared" si="34"/>
        <v>0</v>
      </c>
      <c r="U202" s="152">
        <f t="shared" si="35"/>
        <v>-1815.3</v>
      </c>
      <c r="V202" s="150">
        <f t="shared" si="36"/>
        <v>121</v>
      </c>
      <c r="Y202" s="152"/>
    </row>
    <row r="203" spans="1:25" s="148" customFormat="1" ht="12">
      <c r="A203" s="144" t="s">
        <v>308</v>
      </c>
      <c r="B203" s="145">
        <v>42916</v>
      </c>
      <c r="C203" s="146" t="s">
        <v>507</v>
      </c>
      <c r="D203" s="147">
        <v>305.75</v>
      </c>
      <c r="K203" s="145">
        <f t="shared" si="38"/>
        <v>42914</v>
      </c>
      <c r="L203" s="145"/>
      <c r="M203" s="145">
        <f t="shared" si="29"/>
        <v>42914</v>
      </c>
      <c r="N203" s="145">
        <v>42914</v>
      </c>
      <c r="O203" s="151">
        <f t="shared" si="30"/>
        <v>0</v>
      </c>
      <c r="P203" s="151">
        <f t="shared" si="31"/>
        <v>0</v>
      </c>
      <c r="Q203" s="151">
        <f t="shared" si="32"/>
        <v>0</v>
      </c>
      <c r="R203" s="151">
        <f t="shared" si="33"/>
        <v>-30</v>
      </c>
      <c r="S203" s="148">
        <v>29</v>
      </c>
      <c r="T203" s="152">
        <f t="shared" si="34"/>
        <v>0</v>
      </c>
      <c r="U203" s="152">
        <f t="shared" si="35"/>
        <v>-9172.5</v>
      </c>
      <c r="V203" s="150">
        <f t="shared" si="36"/>
        <v>129</v>
      </c>
      <c r="Y203" s="152"/>
    </row>
    <row r="204" spans="1:25" s="148" customFormat="1" ht="12">
      <c r="A204" s="144" t="s">
        <v>309</v>
      </c>
      <c r="B204" s="145">
        <v>42916</v>
      </c>
      <c r="C204" s="153" t="s">
        <v>508</v>
      </c>
      <c r="D204" s="154">
        <v>222.04</v>
      </c>
      <c r="K204" s="145">
        <f t="shared" si="38"/>
        <v>42916</v>
      </c>
      <c r="L204" s="145"/>
      <c r="M204" s="145">
        <f t="shared" si="29"/>
        <v>42916</v>
      </c>
      <c r="N204" s="145">
        <v>42916</v>
      </c>
      <c r="O204" s="151">
        <f t="shared" si="30"/>
        <v>0</v>
      </c>
      <c r="P204" s="151">
        <f t="shared" si="31"/>
        <v>0</v>
      </c>
      <c r="Q204" s="151">
        <f t="shared" si="32"/>
        <v>0</v>
      </c>
      <c r="R204" s="151">
        <f t="shared" si="33"/>
        <v>-30</v>
      </c>
      <c r="S204" s="148">
        <v>29</v>
      </c>
      <c r="T204" s="152">
        <f t="shared" si="34"/>
        <v>0</v>
      </c>
      <c r="U204" s="152">
        <f t="shared" si="35"/>
        <v>-6661.2</v>
      </c>
      <c r="V204" s="150">
        <f t="shared" si="36"/>
        <v>129</v>
      </c>
      <c r="Y204" s="152"/>
    </row>
    <row r="205" spans="1:25" s="148" customFormat="1" ht="12">
      <c r="A205" s="144" t="s">
        <v>310</v>
      </c>
      <c r="B205" s="145">
        <v>42916</v>
      </c>
      <c r="C205" s="153" t="s">
        <v>509</v>
      </c>
      <c r="D205" s="154">
        <v>408.89</v>
      </c>
      <c r="K205" s="145">
        <f t="shared" si="38"/>
        <v>42893</v>
      </c>
      <c r="L205" s="145"/>
      <c r="M205" s="145">
        <f t="shared" si="29"/>
        <v>42893</v>
      </c>
      <c r="N205" s="145">
        <v>42893</v>
      </c>
      <c r="O205" s="151">
        <f t="shared" si="30"/>
        <v>0</v>
      </c>
      <c r="P205" s="151">
        <f t="shared" si="31"/>
        <v>0</v>
      </c>
      <c r="Q205" s="151">
        <f t="shared" si="32"/>
        <v>0</v>
      </c>
      <c r="R205" s="151">
        <f t="shared" si="33"/>
        <v>-30</v>
      </c>
      <c r="S205" s="148">
        <v>29</v>
      </c>
      <c r="T205" s="152">
        <f t="shared" si="34"/>
        <v>0</v>
      </c>
      <c r="U205" s="152">
        <f t="shared" si="35"/>
        <v>-12266.699999999999</v>
      </c>
      <c r="V205" s="150">
        <f t="shared" si="36"/>
        <v>129</v>
      </c>
      <c r="Y205" s="152"/>
    </row>
    <row r="206" spans="1:25" s="148" customFormat="1" ht="12">
      <c r="A206" s="144"/>
      <c r="B206" s="145"/>
      <c r="C206" s="144"/>
      <c r="D206" s="160"/>
      <c r="K206" s="145"/>
      <c r="L206" s="145"/>
      <c r="M206" s="145"/>
      <c r="N206" s="145"/>
      <c r="O206" s="151"/>
      <c r="P206" s="151"/>
      <c r="Q206" s="151"/>
      <c r="R206" s="151"/>
      <c r="T206" s="152"/>
      <c r="U206" s="152"/>
      <c r="V206" s="150"/>
      <c r="Y206" s="152"/>
    </row>
    <row r="207" spans="1:25" s="148" customFormat="1" ht="12">
      <c r="A207" s="144"/>
      <c r="B207" s="145"/>
      <c r="C207" s="144"/>
      <c r="D207" s="160"/>
      <c r="K207" s="145"/>
      <c r="L207" s="145"/>
      <c r="M207" s="145"/>
      <c r="N207" s="145"/>
      <c r="O207" s="151"/>
      <c r="P207" s="151"/>
      <c r="Q207" s="151"/>
      <c r="R207" s="151"/>
      <c r="T207" s="152"/>
      <c r="U207" s="152"/>
      <c r="V207" s="150"/>
      <c r="Y207" s="152"/>
    </row>
    <row r="208" spans="1:25" s="148" customFormat="1" ht="12">
      <c r="A208" s="161"/>
      <c r="B208" s="145"/>
      <c r="C208" s="161"/>
      <c r="D208" s="162"/>
      <c r="K208" s="145"/>
      <c r="L208" s="145"/>
      <c r="M208" s="145"/>
      <c r="N208" s="145"/>
      <c r="O208" s="151"/>
      <c r="P208" s="151"/>
      <c r="Q208" s="151"/>
      <c r="R208" s="151"/>
      <c r="T208" s="152"/>
      <c r="U208" s="152"/>
      <c r="V208" s="150"/>
      <c r="Y208" s="152"/>
    </row>
    <row r="209" spans="1:25" s="148" customFormat="1" ht="12">
      <c r="A209" s="161"/>
      <c r="B209" s="145"/>
      <c r="C209" s="161"/>
      <c r="D209" s="162"/>
      <c r="K209" s="145"/>
      <c r="L209" s="145"/>
      <c r="M209" s="145"/>
      <c r="N209" s="145"/>
      <c r="O209" s="151"/>
      <c r="P209" s="151"/>
      <c r="Q209" s="151"/>
      <c r="R209" s="151"/>
      <c r="T209" s="152"/>
      <c r="U209" s="152"/>
      <c r="V209" s="150"/>
      <c r="Y209" s="152"/>
    </row>
    <row r="210" spans="1:25" s="148" customFormat="1" ht="12">
      <c r="A210" s="161"/>
      <c r="B210" s="145"/>
      <c r="C210" s="161"/>
      <c r="D210" s="162"/>
      <c r="K210" s="145"/>
      <c r="L210" s="145"/>
      <c r="M210" s="145"/>
      <c r="N210" s="145"/>
      <c r="O210" s="151"/>
      <c r="P210" s="151"/>
      <c r="Q210" s="151"/>
      <c r="R210" s="151"/>
      <c r="T210" s="152"/>
      <c r="U210" s="152"/>
      <c r="V210" s="150"/>
      <c r="Y210" s="152"/>
    </row>
    <row r="211" spans="1:25" s="148" customFormat="1" ht="12">
      <c r="A211" s="161"/>
      <c r="B211" s="145"/>
      <c r="C211" s="161"/>
      <c r="D211" s="162"/>
      <c r="K211" s="145"/>
      <c r="L211" s="145"/>
      <c r="M211" s="145"/>
      <c r="N211" s="145"/>
      <c r="O211" s="151"/>
      <c r="P211" s="151"/>
      <c r="Q211" s="151"/>
      <c r="R211" s="151"/>
      <c r="T211" s="152"/>
      <c r="U211" s="152"/>
      <c r="V211" s="150"/>
      <c r="Y211" s="152"/>
    </row>
    <row r="212" spans="1:25" s="148" customFormat="1" ht="12">
      <c r="A212" s="161"/>
      <c r="B212" s="145"/>
      <c r="C212" s="161"/>
      <c r="D212" s="162"/>
      <c r="K212" s="145"/>
      <c r="L212" s="145"/>
      <c r="M212" s="145"/>
      <c r="N212" s="145"/>
      <c r="O212" s="151"/>
      <c r="P212" s="151"/>
      <c r="Q212" s="151"/>
      <c r="R212" s="151"/>
      <c r="T212" s="152"/>
      <c r="U212" s="152"/>
      <c r="V212" s="150"/>
      <c r="Y212" s="152"/>
    </row>
    <row r="213" spans="1:25" s="148" customFormat="1" ht="12">
      <c r="A213" s="161"/>
      <c r="B213" s="145"/>
      <c r="C213" s="161"/>
      <c r="D213" s="162"/>
      <c r="K213" s="145"/>
      <c r="L213" s="145"/>
      <c r="M213" s="145"/>
      <c r="N213" s="145"/>
      <c r="O213" s="151"/>
      <c r="P213" s="151"/>
      <c r="Q213" s="151"/>
      <c r="R213" s="151"/>
      <c r="T213" s="152"/>
      <c r="U213" s="152"/>
      <c r="V213" s="150"/>
      <c r="Y213" s="152"/>
    </row>
    <row r="214" spans="1:25" s="148" customFormat="1" ht="12">
      <c r="A214" s="144"/>
      <c r="B214" s="145"/>
      <c r="C214" s="144"/>
      <c r="D214" s="160"/>
      <c r="K214" s="145"/>
      <c r="L214" s="145"/>
      <c r="M214" s="145"/>
      <c r="N214" s="145"/>
      <c r="O214" s="151"/>
      <c r="P214" s="151"/>
      <c r="Q214" s="151"/>
      <c r="R214" s="151"/>
      <c r="T214" s="152"/>
      <c r="U214" s="152"/>
      <c r="V214" s="150"/>
      <c r="Y214" s="152"/>
    </row>
    <row r="215" spans="1:25" s="148" customFormat="1" ht="12">
      <c r="A215" s="161"/>
      <c r="B215" s="145"/>
      <c r="C215" s="161"/>
      <c r="D215" s="162"/>
      <c r="K215" s="145"/>
      <c r="L215" s="145"/>
      <c r="M215" s="145"/>
      <c r="N215" s="145"/>
      <c r="O215" s="151"/>
      <c r="P215" s="151"/>
      <c r="Q215" s="151"/>
      <c r="R215" s="151"/>
      <c r="T215" s="152"/>
      <c r="U215" s="152"/>
      <c r="V215" s="150"/>
      <c r="Y215" s="152"/>
    </row>
    <row r="216" spans="1:25" s="148" customFormat="1" ht="12">
      <c r="A216" s="161"/>
      <c r="B216" s="145"/>
      <c r="C216" s="161"/>
      <c r="D216" s="162"/>
      <c r="K216" s="145"/>
      <c r="L216" s="145"/>
      <c r="M216" s="145"/>
      <c r="N216" s="145"/>
      <c r="O216" s="151"/>
      <c r="P216" s="151"/>
      <c r="Q216" s="151"/>
      <c r="R216" s="151"/>
      <c r="T216" s="152"/>
      <c r="U216" s="152"/>
      <c r="V216" s="150"/>
      <c r="Y216" s="152"/>
    </row>
    <row r="217" spans="1:25" s="148" customFormat="1" ht="12">
      <c r="A217" s="161"/>
      <c r="B217" s="145"/>
      <c r="C217" s="161"/>
      <c r="D217" s="162"/>
      <c r="K217" s="145"/>
      <c r="L217" s="145"/>
      <c r="M217" s="145"/>
      <c r="N217" s="145"/>
      <c r="O217" s="151"/>
      <c r="P217" s="151"/>
      <c r="Q217" s="151"/>
      <c r="R217" s="151"/>
      <c r="T217" s="152"/>
      <c r="U217" s="152"/>
      <c r="V217" s="150"/>
      <c r="Y217" s="152"/>
    </row>
    <row r="218" spans="1:25" s="148" customFormat="1" ht="12">
      <c r="A218" s="161"/>
      <c r="B218" s="145"/>
      <c r="C218" s="161"/>
      <c r="D218" s="162"/>
      <c r="K218" s="145"/>
      <c r="L218" s="145"/>
      <c r="M218" s="145"/>
      <c r="N218" s="145"/>
      <c r="O218" s="151"/>
      <c r="P218" s="151"/>
      <c r="Q218" s="151"/>
      <c r="R218" s="151"/>
      <c r="T218" s="152"/>
      <c r="U218" s="152"/>
      <c r="V218" s="150"/>
      <c r="Y218" s="152"/>
    </row>
    <row r="219" spans="1:25" s="148" customFormat="1" ht="12">
      <c r="A219" s="144"/>
      <c r="B219" s="145"/>
      <c r="C219" s="144"/>
      <c r="D219" s="160"/>
      <c r="K219" s="145"/>
      <c r="L219" s="145"/>
      <c r="M219" s="145"/>
      <c r="N219" s="145"/>
      <c r="O219" s="151"/>
      <c r="P219" s="151"/>
      <c r="Q219" s="151"/>
      <c r="R219" s="151"/>
      <c r="T219" s="152"/>
      <c r="U219" s="152"/>
      <c r="V219" s="150"/>
      <c r="Y219" s="152"/>
    </row>
    <row r="220" spans="2:22" s="148" customFormat="1" ht="12">
      <c r="B220" s="145"/>
      <c r="C220" s="163"/>
      <c r="D220" s="152"/>
      <c r="K220" s="145"/>
      <c r="L220" s="145"/>
      <c r="M220" s="145"/>
      <c r="N220" s="145"/>
      <c r="O220" s="151"/>
      <c r="P220" s="151"/>
      <c r="Q220" s="151"/>
      <c r="R220" s="151"/>
      <c r="T220" s="152"/>
      <c r="U220" s="152"/>
      <c r="V220" s="150"/>
    </row>
    <row r="221" spans="2:22" s="148" customFormat="1" ht="12">
      <c r="B221" s="145"/>
      <c r="C221" s="163"/>
      <c r="D221" s="152"/>
      <c r="K221" s="145"/>
      <c r="L221" s="145"/>
      <c r="M221" s="145"/>
      <c r="N221" s="145"/>
      <c r="O221" s="151"/>
      <c r="P221" s="151"/>
      <c r="Q221" s="151"/>
      <c r="R221" s="151"/>
      <c r="T221" s="152"/>
      <c r="U221" s="152"/>
      <c r="V221" s="150"/>
    </row>
    <row r="222" spans="2:22" s="148" customFormat="1" ht="12">
      <c r="B222" s="145"/>
      <c r="C222" s="163"/>
      <c r="D222" s="152"/>
      <c r="K222" s="145"/>
      <c r="L222" s="145"/>
      <c r="M222" s="145"/>
      <c r="N222" s="145"/>
      <c r="O222" s="151"/>
      <c r="P222" s="151"/>
      <c r="Q222" s="151"/>
      <c r="R222" s="151"/>
      <c r="T222" s="152"/>
      <c r="U222" s="152"/>
      <c r="V222" s="150"/>
    </row>
    <row r="223" spans="2:22" s="148" customFormat="1" ht="12">
      <c r="B223" s="145"/>
      <c r="C223" s="163"/>
      <c r="D223" s="152"/>
      <c r="K223" s="145"/>
      <c r="L223" s="145"/>
      <c r="M223" s="145"/>
      <c r="N223" s="145"/>
      <c r="O223" s="151"/>
      <c r="P223" s="151"/>
      <c r="Q223" s="151"/>
      <c r="R223" s="151"/>
      <c r="T223" s="152"/>
      <c r="U223" s="152"/>
      <c r="V223" s="150"/>
    </row>
    <row r="224" spans="2:22" s="148" customFormat="1" ht="12">
      <c r="B224" s="145"/>
      <c r="C224" s="163"/>
      <c r="D224" s="152"/>
      <c r="K224" s="145"/>
      <c r="L224" s="145"/>
      <c r="M224" s="145"/>
      <c r="N224" s="145"/>
      <c r="O224" s="151"/>
      <c r="P224" s="151"/>
      <c r="Q224" s="151"/>
      <c r="R224" s="151"/>
      <c r="T224" s="152"/>
      <c r="U224" s="152"/>
      <c r="V224" s="150"/>
    </row>
    <row r="225" spans="2:22" s="148" customFormat="1" ht="12">
      <c r="B225" s="145"/>
      <c r="C225" s="163"/>
      <c r="D225" s="152"/>
      <c r="K225" s="145"/>
      <c r="L225" s="145"/>
      <c r="M225" s="145"/>
      <c r="N225" s="145"/>
      <c r="O225" s="151"/>
      <c r="P225" s="151"/>
      <c r="Q225" s="151"/>
      <c r="R225" s="151"/>
      <c r="T225" s="152"/>
      <c r="U225" s="152"/>
      <c r="V225" s="150"/>
    </row>
    <row r="226" spans="2:22" s="148" customFormat="1" ht="12">
      <c r="B226" s="145"/>
      <c r="C226" s="163"/>
      <c r="D226" s="152"/>
      <c r="K226" s="145"/>
      <c r="L226" s="145"/>
      <c r="M226" s="145"/>
      <c r="N226" s="145"/>
      <c r="O226" s="151"/>
      <c r="P226" s="151"/>
      <c r="Q226" s="151"/>
      <c r="R226" s="151"/>
      <c r="T226" s="152"/>
      <c r="U226" s="152"/>
      <c r="V226" s="150"/>
    </row>
    <row r="227" spans="2:22" s="148" customFormat="1" ht="12">
      <c r="B227" s="145"/>
      <c r="C227" s="163"/>
      <c r="D227" s="152"/>
      <c r="K227" s="145"/>
      <c r="L227" s="145"/>
      <c r="M227" s="145"/>
      <c r="N227" s="145"/>
      <c r="O227" s="151"/>
      <c r="P227" s="151"/>
      <c r="Q227" s="151"/>
      <c r="R227" s="151"/>
      <c r="T227" s="152"/>
      <c r="U227" s="152"/>
      <c r="V227" s="150"/>
    </row>
    <row r="228" spans="2:22" s="148" customFormat="1" ht="12">
      <c r="B228" s="145"/>
      <c r="C228" s="163"/>
      <c r="D228" s="152"/>
      <c r="K228" s="145"/>
      <c r="L228" s="145"/>
      <c r="M228" s="145"/>
      <c r="N228" s="145"/>
      <c r="O228" s="151"/>
      <c r="P228" s="151"/>
      <c r="Q228" s="151"/>
      <c r="R228" s="151"/>
      <c r="T228" s="152"/>
      <c r="U228" s="152"/>
      <c r="V228" s="150"/>
    </row>
    <row r="229" spans="2:22" s="148" customFormat="1" ht="12">
      <c r="B229" s="145"/>
      <c r="C229" s="163"/>
      <c r="D229" s="152"/>
      <c r="K229" s="145"/>
      <c r="L229" s="145"/>
      <c r="M229" s="145"/>
      <c r="N229" s="145"/>
      <c r="O229" s="151"/>
      <c r="P229" s="151"/>
      <c r="Q229" s="151"/>
      <c r="R229" s="151"/>
      <c r="T229" s="152"/>
      <c r="U229" s="152"/>
      <c r="V229" s="150"/>
    </row>
    <row r="230" spans="2:22" s="148" customFormat="1" ht="12">
      <c r="B230" s="145"/>
      <c r="C230" s="163"/>
      <c r="D230" s="152"/>
      <c r="K230" s="145"/>
      <c r="L230" s="145"/>
      <c r="M230" s="145"/>
      <c r="N230" s="145"/>
      <c r="O230" s="151"/>
      <c r="P230" s="151"/>
      <c r="Q230" s="151"/>
      <c r="R230" s="151"/>
      <c r="T230" s="152"/>
      <c r="U230" s="152"/>
      <c r="V230" s="150"/>
    </row>
    <row r="231" spans="2:22" s="148" customFormat="1" ht="12">
      <c r="B231" s="145"/>
      <c r="C231" s="163"/>
      <c r="D231" s="152"/>
      <c r="K231" s="145"/>
      <c r="L231" s="145"/>
      <c r="M231" s="145"/>
      <c r="N231" s="145"/>
      <c r="O231" s="151"/>
      <c r="P231" s="151"/>
      <c r="Q231" s="151"/>
      <c r="R231" s="151"/>
      <c r="T231" s="152"/>
      <c r="U231" s="152"/>
      <c r="V231" s="150"/>
    </row>
    <row r="232" spans="2:22" s="148" customFormat="1" ht="12">
      <c r="B232" s="145"/>
      <c r="C232" s="163"/>
      <c r="D232" s="152"/>
      <c r="K232" s="145"/>
      <c r="L232" s="145"/>
      <c r="M232" s="145"/>
      <c r="N232" s="145"/>
      <c r="O232" s="151"/>
      <c r="P232" s="151"/>
      <c r="Q232" s="151"/>
      <c r="R232" s="151"/>
      <c r="T232" s="152"/>
      <c r="U232" s="152"/>
      <c r="V232" s="150"/>
    </row>
    <row r="233" spans="2:22" s="148" customFormat="1" ht="12">
      <c r="B233" s="145"/>
      <c r="C233" s="163"/>
      <c r="D233" s="152"/>
      <c r="K233" s="145"/>
      <c r="L233" s="145"/>
      <c r="M233" s="145"/>
      <c r="N233" s="145"/>
      <c r="O233" s="151"/>
      <c r="P233" s="151"/>
      <c r="Q233" s="151"/>
      <c r="R233" s="151"/>
      <c r="T233" s="152"/>
      <c r="U233" s="152"/>
      <c r="V233" s="1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14.57421875" style="2" customWidth="1"/>
    <col min="2" max="2" width="10.140625" style="14" bestFit="1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10.140625" style="14" bestFit="1" customWidth="1"/>
    <col min="12" max="12" width="5.7109375" style="14" customWidth="1"/>
    <col min="13" max="14" width="10.140625" style="14" bestFit="1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3"/>
      <c r="K4" s="121"/>
      <c r="L4" s="121"/>
      <c r="M4" s="121"/>
      <c r="N4" s="121"/>
      <c r="O4" s="122"/>
      <c r="P4" s="122"/>
      <c r="Q4" s="122"/>
      <c r="R4" s="122"/>
      <c r="T4" s="123"/>
      <c r="U4" s="123"/>
    </row>
    <row r="5" spans="2:21" s="120" customFormat="1" ht="11.25">
      <c r="B5" s="121"/>
      <c r="D5" s="123"/>
      <c r="K5" s="121"/>
      <c r="L5" s="121"/>
      <c r="M5" s="121"/>
      <c r="N5" s="121"/>
      <c r="O5" s="122"/>
      <c r="P5" s="122"/>
      <c r="Q5" s="122"/>
      <c r="R5" s="122"/>
      <c r="T5" s="123"/>
      <c r="U5" s="123"/>
    </row>
    <row r="6" spans="2:21" s="120" customFormat="1" ht="11.25">
      <c r="B6" s="121"/>
      <c r="D6" s="123"/>
      <c r="K6" s="121"/>
      <c r="L6" s="121"/>
      <c r="M6" s="121"/>
      <c r="N6" s="121"/>
      <c r="O6" s="122"/>
      <c r="P6" s="122"/>
      <c r="Q6" s="122"/>
      <c r="R6" s="122"/>
      <c r="T6" s="123"/>
      <c r="U6" s="123"/>
    </row>
    <row r="7" spans="2:21" s="120" customFormat="1" ht="11.25">
      <c r="B7" s="121"/>
      <c r="D7" s="123"/>
      <c r="K7" s="121"/>
      <c r="L7" s="121"/>
      <c r="M7" s="121"/>
      <c r="N7" s="121"/>
      <c r="O7" s="122"/>
      <c r="P7" s="122"/>
      <c r="Q7" s="122"/>
      <c r="R7" s="122"/>
      <c r="T7" s="123"/>
      <c r="U7" s="123"/>
    </row>
    <row r="8" spans="2:21" s="120" customFormat="1" ht="11.25">
      <c r="B8" s="121"/>
      <c r="D8" s="123"/>
      <c r="K8" s="121"/>
      <c r="L8" s="121"/>
      <c r="M8" s="121"/>
      <c r="N8" s="121"/>
      <c r="O8" s="122"/>
      <c r="P8" s="122"/>
      <c r="Q8" s="122"/>
      <c r="R8" s="122"/>
      <c r="T8" s="123"/>
      <c r="U8" s="123"/>
    </row>
    <row r="9" spans="2:21" s="120" customFormat="1" ht="11.25">
      <c r="B9" s="121"/>
      <c r="D9" s="123"/>
      <c r="K9" s="121"/>
      <c r="L9" s="121"/>
      <c r="M9" s="121"/>
      <c r="N9" s="121"/>
      <c r="O9" s="122"/>
      <c r="P9" s="122"/>
      <c r="Q9" s="122"/>
      <c r="R9" s="122"/>
      <c r="T9" s="123"/>
      <c r="U9" s="123"/>
    </row>
    <row r="10" spans="2:21" s="120" customFormat="1" ht="11.25">
      <c r="B10" s="121"/>
      <c r="D10" s="123"/>
      <c r="K10" s="121"/>
      <c r="L10" s="121"/>
      <c r="M10" s="121"/>
      <c r="N10" s="121"/>
      <c r="O10" s="122"/>
      <c r="P10" s="122"/>
      <c r="Q10" s="122"/>
      <c r="R10" s="122"/>
      <c r="T10" s="123"/>
      <c r="U10" s="123"/>
    </row>
    <row r="11" spans="2:21" s="120" customFormat="1" ht="11.25">
      <c r="B11" s="121"/>
      <c r="D11" s="123"/>
      <c r="K11" s="121"/>
      <c r="L11" s="121"/>
      <c r="M11" s="121"/>
      <c r="N11" s="121"/>
      <c r="O11" s="122"/>
      <c r="P11" s="122"/>
      <c r="Q11" s="122"/>
      <c r="R11" s="122"/>
      <c r="T11" s="123"/>
      <c r="U11" s="123"/>
    </row>
    <row r="12" spans="2:21" s="120" customFormat="1" ht="11.25">
      <c r="B12" s="121"/>
      <c r="D12" s="123"/>
      <c r="K12" s="121"/>
      <c r="L12" s="121"/>
      <c r="M12" s="121"/>
      <c r="N12" s="121"/>
      <c r="O12" s="122"/>
      <c r="P12" s="122"/>
      <c r="Q12" s="122"/>
      <c r="R12" s="122"/>
      <c r="T12" s="123"/>
      <c r="U12" s="123"/>
    </row>
    <row r="13" spans="2:21" s="120" customFormat="1" ht="11.25">
      <c r="B13" s="121"/>
      <c r="D13" s="123"/>
      <c r="K13" s="121"/>
      <c r="L13" s="121"/>
      <c r="M13" s="121"/>
      <c r="N13" s="121"/>
      <c r="O13" s="122"/>
      <c r="P13" s="122"/>
      <c r="Q13" s="122"/>
      <c r="R13" s="122"/>
      <c r="T13" s="123"/>
      <c r="U13" s="123"/>
    </row>
    <row r="14" spans="2:21" s="120" customFormat="1" ht="11.25">
      <c r="B14" s="121"/>
      <c r="D14" s="123"/>
      <c r="K14" s="121"/>
      <c r="L14" s="121"/>
      <c r="M14" s="121"/>
      <c r="N14" s="121"/>
      <c r="O14" s="122"/>
      <c r="P14" s="122"/>
      <c r="Q14" s="122"/>
      <c r="R14" s="122"/>
      <c r="T14" s="123"/>
      <c r="U14" s="123"/>
    </row>
    <row r="15" spans="2:21" s="120" customFormat="1" ht="11.25">
      <c r="B15" s="121"/>
      <c r="D15" s="123"/>
      <c r="K15" s="121"/>
      <c r="L15" s="121"/>
      <c r="M15" s="121"/>
      <c r="N15" s="121"/>
      <c r="O15" s="122"/>
      <c r="P15" s="122"/>
      <c r="Q15" s="122"/>
      <c r="R15" s="122"/>
      <c r="T15" s="123"/>
      <c r="U15" s="123"/>
    </row>
    <row r="16" spans="2:21" s="120" customFormat="1" ht="11.25">
      <c r="B16" s="121"/>
      <c r="D16" s="123"/>
      <c r="K16" s="121"/>
      <c r="L16" s="121"/>
      <c r="M16" s="121"/>
      <c r="N16" s="121"/>
      <c r="O16" s="122"/>
      <c r="P16" s="122"/>
      <c r="Q16" s="122"/>
      <c r="R16" s="122"/>
      <c r="T16" s="123"/>
      <c r="U16" s="123"/>
    </row>
    <row r="17" spans="2:21" s="120" customFormat="1" ht="11.25">
      <c r="B17" s="121"/>
      <c r="D17" s="123"/>
      <c r="K17" s="121"/>
      <c r="L17" s="121"/>
      <c r="M17" s="121"/>
      <c r="N17" s="121"/>
      <c r="O17" s="122"/>
      <c r="P17" s="122"/>
      <c r="Q17" s="122"/>
      <c r="R17" s="122"/>
      <c r="T17" s="123"/>
      <c r="U17" s="123"/>
    </row>
    <row r="18" spans="2:21" s="120" customFormat="1" ht="11.25">
      <c r="B18" s="121"/>
      <c r="D18" s="123"/>
      <c r="K18" s="121"/>
      <c r="L18" s="121"/>
      <c r="M18" s="121"/>
      <c r="N18" s="121"/>
      <c r="O18" s="122"/>
      <c r="P18" s="122"/>
      <c r="Q18" s="122"/>
      <c r="R18" s="122"/>
      <c r="T18" s="123"/>
      <c r="U18" s="123"/>
    </row>
    <row r="19" spans="2:21" s="120" customFormat="1" ht="11.25">
      <c r="B19" s="121"/>
      <c r="D19" s="123"/>
      <c r="K19" s="121"/>
      <c r="L19" s="121"/>
      <c r="M19" s="121"/>
      <c r="N19" s="121"/>
      <c r="O19" s="122"/>
      <c r="P19" s="122"/>
      <c r="Q19" s="122"/>
      <c r="R19" s="122"/>
      <c r="T19" s="123"/>
      <c r="U19" s="123"/>
    </row>
    <row r="20" spans="2:21" s="120" customFormat="1" ht="11.25">
      <c r="B20" s="121"/>
      <c r="D20" s="123"/>
      <c r="K20" s="121"/>
      <c r="L20" s="121"/>
      <c r="M20" s="121"/>
      <c r="N20" s="121"/>
      <c r="O20" s="122"/>
      <c r="P20" s="122"/>
      <c r="Q20" s="122"/>
      <c r="R20" s="122"/>
      <c r="T20" s="123"/>
      <c r="U20" s="123"/>
    </row>
    <row r="21" spans="2:21" s="120" customFormat="1" ht="11.25">
      <c r="B21" s="121"/>
      <c r="D21" s="123"/>
      <c r="K21" s="121"/>
      <c r="L21" s="121"/>
      <c r="M21" s="121"/>
      <c r="N21" s="121"/>
      <c r="O21" s="122"/>
      <c r="P21" s="122"/>
      <c r="Q21" s="122"/>
      <c r="R21" s="122"/>
      <c r="T21" s="123"/>
      <c r="U21" s="123"/>
    </row>
    <row r="22" spans="2:21" s="120" customFormat="1" ht="11.25">
      <c r="B22" s="121"/>
      <c r="D22" s="123"/>
      <c r="K22" s="121"/>
      <c r="L22" s="121"/>
      <c r="M22" s="121"/>
      <c r="N22" s="121"/>
      <c r="O22" s="122"/>
      <c r="P22" s="122"/>
      <c r="Q22" s="122"/>
      <c r="R22" s="122"/>
      <c r="T22" s="123"/>
      <c r="U22" s="123"/>
    </row>
    <row r="23" spans="2:21" s="120" customFormat="1" ht="11.25">
      <c r="B23" s="121"/>
      <c r="D23" s="123"/>
      <c r="K23" s="121"/>
      <c r="L23" s="121"/>
      <c r="M23" s="121"/>
      <c r="N23" s="121"/>
      <c r="O23" s="122"/>
      <c r="P23" s="122"/>
      <c r="Q23" s="122"/>
      <c r="R23" s="122"/>
      <c r="T23" s="123"/>
      <c r="U23" s="123"/>
    </row>
    <row r="24" spans="2:21" s="120" customFormat="1" ht="11.25">
      <c r="B24" s="121"/>
      <c r="D24" s="123"/>
      <c r="K24" s="121"/>
      <c r="L24" s="121"/>
      <c r="M24" s="121"/>
      <c r="N24" s="121"/>
      <c r="O24" s="122"/>
      <c r="P24" s="122"/>
      <c r="Q24" s="122"/>
      <c r="R24" s="122"/>
      <c r="T24" s="123"/>
      <c r="U24" s="123"/>
    </row>
    <row r="25" spans="2:21" s="120" customFormat="1" ht="11.25">
      <c r="B25" s="121"/>
      <c r="D25" s="123"/>
      <c r="K25" s="121"/>
      <c r="L25" s="121"/>
      <c r="M25" s="121"/>
      <c r="N25" s="121"/>
      <c r="O25" s="122"/>
      <c r="P25" s="122"/>
      <c r="Q25" s="122"/>
      <c r="R25" s="122"/>
      <c r="T25" s="123"/>
      <c r="U25" s="123"/>
    </row>
    <row r="26" spans="2:21" s="120" customFormat="1" ht="11.25">
      <c r="B26" s="121"/>
      <c r="D26" s="123"/>
      <c r="K26" s="121"/>
      <c r="L26" s="121"/>
      <c r="M26" s="121"/>
      <c r="N26" s="121"/>
      <c r="O26" s="122"/>
      <c r="P26" s="122"/>
      <c r="Q26" s="122"/>
      <c r="R26" s="122"/>
      <c r="T26" s="123"/>
      <c r="U26" s="123"/>
    </row>
    <row r="27" spans="2:21" s="120" customFormat="1" ht="11.25">
      <c r="B27" s="121"/>
      <c r="D27" s="123"/>
      <c r="K27" s="121"/>
      <c r="L27" s="121"/>
      <c r="M27" s="121"/>
      <c r="N27" s="121"/>
      <c r="O27" s="122"/>
      <c r="P27" s="122"/>
      <c r="Q27" s="122"/>
      <c r="R27" s="122"/>
      <c r="T27" s="123"/>
      <c r="U27" s="123"/>
    </row>
    <row r="28" spans="2:21" s="120" customFormat="1" ht="11.25">
      <c r="B28" s="121"/>
      <c r="D28" s="123"/>
      <c r="K28" s="121"/>
      <c r="L28" s="121"/>
      <c r="M28" s="121"/>
      <c r="N28" s="121"/>
      <c r="O28" s="122"/>
      <c r="P28" s="122"/>
      <c r="Q28" s="122"/>
      <c r="R28" s="122"/>
      <c r="T28" s="123"/>
      <c r="U28" s="123"/>
    </row>
    <row r="29" spans="2:21" s="120" customFormat="1" ht="11.25">
      <c r="B29" s="121"/>
      <c r="D29" s="123"/>
      <c r="K29" s="121"/>
      <c r="L29" s="121"/>
      <c r="M29" s="121"/>
      <c r="N29" s="121"/>
      <c r="O29" s="122"/>
      <c r="P29" s="122"/>
      <c r="Q29" s="122"/>
      <c r="R29" s="122"/>
      <c r="T29" s="123"/>
      <c r="U29" s="123"/>
    </row>
    <row r="30" spans="2:21" s="120" customFormat="1" ht="11.25">
      <c r="B30" s="121"/>
      <c r="D30" s="123"/>
      <c r="K30" s="121"/>
      <c r="L30" s="121"/>
      <c r="M30" s="121"/>
      <c r="N30" s="121"/>
      <c r="O30" s="122"/>
      <c r="P30" s="122"/>
      <c r="Q30" s="122"/>
      <c r="R30" s="122"/>
      <c r="T30" s="123"/>
      <c r="U30" s="123"/>
    </row>
    <row r="31" spans="2:21" s="120" customFormat="1" ht="11.25">
      <c r="B31" s="121"/>
      <c r="D31" s="123"/>
      <c r="K31" s="121"/>
      <c r="L31" s="121"/>
      <c r="M31" s="121"/>
      <c r="N31" s="121"/>
      <c r="O31" s="122"/>
      <c r="P31" s="122"/>
      <c r="Q31" s="122"/>
      <c r="R31" s="122"/>
      <c r="T31" s="123"/>
      <c r="U31" s="123"/>
    </row>
    <row r="32" spans="2:21" s="120" customFormat="1" ht="11.25">
      <c r="B32" s="121"/>
      <c r="D32" s="123"/>
      <c r="K32" s="121"/>
      <c r="L32" s="121"/>
      <c r="M32" s="121"/>
      <c r="N32" s="121"/>
      <c r="O32" s="122"/>
      <c r="P32" s="122"/>
      <c r="Q32" s="122"/>
      <c r="R32" s="122"/>
      <c r="T32" s="123"/>
      <c r="U32" s="123"/>
    </row>
    <row r="33" spans="2:21" s="120" customFormat="1" ht="11.25">
      <c r="B33" s="121"/>
      <c r="D33" s="123"/>
      <c r="K33" s="121"/>
      <c r="L33" s="121"/>
      <c r="M33" s="121"/>
      <c r="N33" s="121"/>
      <c r="O33" s="122"/>
      <c r="P33" s="122"/>
      <c r="Q33" s="122"/>
      <c r="R33" s="122"/>
      <c r="T33" s="123"/>
      <c r="U33" s="123"/>
    </row>
    <row r="34" spans="2:21" s="120" customFormat="1" ht="11.25">
      <c r="B34" s="121"/>
      <c r="D34" s="123"/>
      <c r="K34" s="121"/>
      <c r="L34" s="121"/>
      <c r="M34" s="121"/>
      <c r="N34" s="121"/>
      <c r="O34" s="122"/>
      <c r="P34" s="122"/>
      <c r="Q34" s="122"/>
      <c r="R34" s="122"/>
      <c r="T34" s="123"/>
      <c r="U34" s="123"/>
    </row>
    <row r="35" spans="2:21" s="120" customFormat="1" ht="11.25">
      <c r="B35" s="121"/>
      <c r="D35" s="123"/>
      <c r="K35" s="121"/>
      <c r="L35" s="121"/>
      <c r="M35" s="121"/>
      <c r="N35" s="121"/>
      <c r="O35" s="122"/>
      <c r="P35" s="122"/>
      <c r="Q35" s="122"/>
      <c r="R35" s="122"/>
      <c r="T35" s="123"/>
      <c r="U35" s="123"/>
    </row>
    <row r="36" spans="2:21" s="120" customFormat="1" ht="11.25">
      <c r="B36" s="121"/>
      <c r="D36" s="123"/>
      <c r="K36" s="121"/>
      <c r="L36" s="121"/>
      <c r="M36" s="121"/>
      <c r="N36" s="121"/>
      <c r="O36" s="122"/>
      <c r="P36" s="122"/>
      <c r="Q36" s="122"/>
      <c r="R36" s="122"/>
      <c r="T36" s="123"/>
      <c r="U36" s="123"/>
    </row>
    <row r="37" spans="2:21" s="120" customFormat="1" ht="11.25">
      <c r="B37" s="121"/>
      <c r="D37" s="123"/>
      <c r="K37" s="121"/>
      <c r="L37" s="121"/>
      <c r="M37" s="121"/>
      <c r="N37" s="121"/>
      <c r="O37" s="122"/>
      <c r="P37" s="122"/>
      <c r="Q37" s="122"/>
      <c r="R37" s="122"/>
      <c r="T37" s="123"/>
      <c r="U37" s="123"/>
    </row>
    <row r="38" spans="2:21" s="120" customFormat="1" ht="11.25">
      <c r="B38" s="121"/>
      <c r="D38" s="123"/>
      <c r="K38" s="121"/>
      <c r="L38" s="121"/>
      <c r="M38" s="121"/>
      <c r="N38" s="121"/>
      <c r="O38" s="122"/>
      <c r="P38" s="122"/>
      <c r="Q38" s="122"/>
      <c r="R38" s="122"/>
      <c r="T38" s="123"/>
      <c r="U38" s="123"/>
    </row>
    <row r="39" spans="2:21" s="120" customFormat="1" ht="11.25">
      <c r="B39" s="121"/>
      <c r="D39" s="123"/>
      <c r="K39" s="121"/>
      <c r="L39" s="121"/>
      <c r="M39" s="121"/>
      <c r="N39" s="121"/>
      <c r="O39" s="122"/>
      <c r="P39" s="122"/>
      <c r="Q39" s="122"/>
      <c r="R39" s="122"/>
      <c r="T39" s="123"/>
      <c r="U39" s="123"/>
    </row>
    <row r="40" spans="2:21" s="120" customFormat="1" ht="11.25">
      <c r="B40" s="121"/>
      <c r="D40" s="123"/>
      <c r="K40" s="121"/>
      <c r="L40" s="121"/>
      <c r="M40" s="121"/>
      <c r="N40" s="121"/>
      <c r="O40" s="122"/>
      <c r="P40" s="122"/>
      <c r="Q40" s="122"/>
      <c r="R40" s="122"/>
      <c r="T40" s="123"/>
      <c r="U40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55"/>
  <sheetViews>
    <sheetView zoomScalePageLayoutView="0" workbookViewId="0" topLeftCell="A1">
      <selection activeCell="S11" sqref="S11:S12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2" width="9.140625" style="14" customWidth="1"/>
    <col min="13" max="13" width="10.140625" style="14" bestFit="1" customWidth="1"/>
    <col min="14" max="14" width="10.710937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3" customWidth="1"/>
    <col min="142" max="16384" width="9.140625" style="2" customWidth="1"/>
  </cols>
  <sheetData>
    <row r="2" ht="11.25">
      <c r="D2" s="126" t="s">
        <v>103</v>
      </c>
    </row>
    <row r="3" spans="1:17" ht="11.25">
      <c r="A3" s="3" t="s">
        <v>81</v>
      </c>
      <c r="B3" s="16"/>
      <c r="C3" s="4"/>
      <c r="D3" s="125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42551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1" t="s">
        <v>98</v>
      </c>
      <c r="R5" s="8" t="s">
        <v>95</v>
      </c>
      <c r="S5" s="8" t="s">
        <v>96</v>
      </c>
      <c r="T5" s="2" t="s">
        <v>99</v>
      </c>
    </row>
    <row r="6" spans="1:21" s="169" customFormat="1" ht="12.75">
      <c r="A6" s="164" t="s">
        <v>510</v>
      </c>
      <c r="B6" s="165">
        <v>42887</v>
      </c>
      <c r="C6" s="164" t="s">
        <v>515</v>
      </c>
      <c r="D6" s="166">
        <v>821.59</v>
      </c>
      <c r="E6" s="18"/>
      <c r="F6" s="18"/>
      <c r="G6" s="18"/>
      <c r="H6" s="18"/>
      <c r="I6" s="18"/>
      <c r="J6" s="18"/>
      <c r="K6" s="165">
        <v>42898</v>
      </c>
      <c r="L6" s="165"/>
      <c r="M6" s="165">
        <f>+N6</f>
        <v>42919</v>
      </c>
      <c r="N6" s="165">
        <v>42919</v>
      </c>
      <c r="O6" s="167">
        <f>+M6-K6</f>
        <v>21</v>
      </c>
      <c r="P6" s="167">
        <f>+N6-M6</f>
        <v>0</v>
      </c>
      <c r="Q6" s="167">
        <f>+N6-K6</f>
        <v>21</v>
      </c>
      <c r="R6" s="167">
        <f>+O6*D6</f>
        <v>17253.39</v>
      </c>
      <c r="S6" s="167">
        <f>+P6*D6</f>
        <v>0</v>
      </c>
      <c r="T6" s="168"/>
      <c r="U6" s="168"/>
    </row>
    <row r="7" spans="1:21" s="169" customFormat="1" ht="12.75">
      <c r="A7" s="164" t="s">
        <v>511</v>
      </c>
      <c r="B7" s="165">
        <v>42886</v>
      </c>
      <c r="C7" s="164" t="s">
        <v>516</v>
      </c>
      <c r="D7" s="166">
        <v>51.96</v>
      </c>
      <c r="E7" s="18"/>
      <c r="F7" s="18"/>
      <c r="G7" s="18"/>
      <c r="H7" s="18"/>
      <c r="I7" s="18"/>
      <c r="J7" s="18"/>
      <c r="K7" s="165">
        <v>42906</v>
      </c>
      <c r="L7" s="165"/>
      <c r="M7" s="165">
        <f>+N7</f>
        <v>42917</v>
      </c>
      <c r="N7" s="165">
        <v>42917</v>
      </c>
      <c r="O7" s="167">
        <f>+M7-K7</f>
        <v>11</v>
      </c>
      <c r="P7" s="167">
        <f>+N7-M7</f>
        <v>0</v>
      </c>
      <c r="Q7" s="167">
        <f>+N7-K7</f>
        <v>11</v>
      </c>
      <c r="R7" s="167">
        <f>+O7*D7</f>
        <v>571.5600000000001</v>
      </c>
      <c r="S7" s="167">
        <f>+P7*D7</f>
        <v>0</v>
      </c>
      <c r="T7" s="168"/>
      <c r="U7" s="168"/>
    </row>
    <row r="8" spans="1:21" s="169" customFormat="1" ht="12.75">
      <c r="A8" s="164" t="s">
        <v>512</v>
      </c>
      <c r="B8" s="165">
        <v>42916</v>
      </c>
      <c r="C8" s="164" t="s">
        <v>517</v>
      </c>
      <c r="D8" s="166">
        <v>118.35</v>
      </c>
      <c r="E8" s="18"/>
      <c r="F8" s="18"/>
      <c r="G8" s="18"/>
      <c r="H8" s="18"/>
      <c r="I8" s="18"/>
      <c r="J8" s="18"/>
      <c r="K8" s="165">
        <v>42921</v>
      </c>
      <c r="L8" s="165"/>
      <c r="M8" s="165">
        <f>+N8</f>
        <v>42922</v>
      </c>
      <c r="N8" s="165">
        <v>42922</v>
      </c>
      <c r="O8" s="167">
        <f>+M8-K8</f>
        <v>1</v>
      </c>
      <c r="P8" s="167">
        <f>+N8-M8</f>
        <v>0</v>
      </c>
      <c r="Q8" s="167">
        <f>+N8-K8</f>
        <v>1</v>
      </c>
      <c r="R8" s="167">
        <f>+O8*D8</f>
        <v>118.35</v>
      </c>
      <c r="S8" s="167">
        <f>+P8*D8</f>
        <v>0</v>
      </c>
      <c r="T8" s="168"/>
      <c r="U8" s="168"/>
    </row>
    <row r="9" spans="1:21" s="169" customFormat="1" ht="12.75">
      <c r="A9" s="164" t="s">
        <v>513</v>
      </c>
      <c r="B9" s="165">
        <v>42916</v>
      </c>
      <c r="C9" s="164" t="s">
        <v>518</v>
      </c>
      <c r="D9" s="166">
        <v>3505.95</v>
      </c>
      <c r="E9" s="18"/>
      <c r="F9" s="18"/>
      <c r="G9" s="18"/>
      <c r="H9" s="18"/>
      <c r="I9" s="18"/>
      <c r="J9" s="18"/>
      <c r="K9" s="165">
        <v>42922</v>
      </c>
      <c r="L9" s="165"/>
      <c r="M9" s="165">
        <f>+N9</f>
        <v>42926</v>
      </c>
      <c r="N9" s="165">
        <v>42926</v>
      </c>
      <c r="O9" s="167">
        <f>+M9-K9</f>
        <v>4</v>
      </c>
      <c r="P9" s="167">
        <f>+N9-M9</f>
        <v>0</v>
      </c>
      <c r="Q9" s="167">
        <f>+N9-K9</f>
        <v>4</v>
      </c>
      <c r="R9" s="167">
        <f>+O9*D9</f>
        <v>14023.8</v>
      </c>
      <c r="S9" s="167">
        <f>+P9*D9</f>
        <v>0</v>
      </c>
      <c r="T9" s="168"/>
      <c r="U9" s="168"/>
    </row>
    <row r="10" spans="1:21" s="169" customFormat="1" ht="12.75">
      <c r="A10" s="164" t="s">
        <v>514</v>
      </c>
      <c r="B10" s="165">
        <v>42916</v>
      </c>
      <c r="C10" s="164" t="s">
        <v>519</v>
      </c>
      <c r="D10" s="166">
        <v>16.94</v>
      </c>
      <c r="E10" s="18"/>
      <c r="F10" s="18"/>
      <c r="G10" s="18"/>
      <c r="H10" s="18"/>
      <c r="I10" s="18"/>
      <c r="J10" s="18"/>
      <c r="K10" s="165">
        <v>42920</v>
      </c>
      <c r="L10" s="165"/>
      <c r="M10" s="165">
        <f>+N10</f>
        <v>42920</v>
      </c>
      <c r="N10" s="165">
        <v>42920</v>
      </c>
      <c r="O10" s="167">
        <f>+M10-K10</f>
        <v>0</v>
      </c>
      <c r="P10" s="167">
        <f>+N10-M10</f>
        <v>0</v>
      </c>
      <c r="Q10" s="167">
        <f>+N10-K10</f>
        <v>0</v>
      </c>
      <c r="R10" s="167">
        <f>+O10*D10</f>
        <v>0</v>
      </c>
      <c r="S10" s="167">
        <f>+P10*D10</f>
        <v>0</v>
      </c>
      <c r="T10" s="168"/>
      <c r="U10" s="168"/>
    </row>
    <row r="11" spans="1:21" s="169" customFormat="1" ht="12.75">
      <c r="A11" s="164" t="s">
        <v>520</v>
      </c>
      <c r="B11" s="165">
        <v>42855</v>
      </c>
      <c r="C11" s="164" t="s">
        <v>551</v>
      </c>
      <c r="D11" s="166">
        <v>73.86</v>
      </c>
      <c r="E11" s="18"/>
      <c r="F11" s="18"/>
      <c r="G11" s="18"/>
      <c r="H11" s="18"/>
      <c r="I11" s="18"/>
      <c r="J11" s="18"/>
      <c r="K11" s="165">
        <v>42872</v>
      </c>
      <c r="L11" s="165"/>
      <c r="M11" s="165"/>
      <c r="N11" s="165"/>
      <c r="O11" s="167"/>
      <c r="P11" s="167"/>
      <c r="Q11" s="167"/>
      <c r="R11" s="167"/>
      <c r="S11" s="167"/>
      <c r="T11" s="168"/>
      <c r="U11" s="168"/>
    </row>
    <row r="12" spans="1:21" s="169" customFormat="1" ht="12.75">
      <c r="A12" s="164" t="s">
        <v>521</v>
      </c>
      <c r="B12" s="165">
        <v>42850</v>
      </c>
      <c r="C12" s="164" t="s">
        <v>552</v>
      </c>
      <c r="D12" s="166">
        <v>-26.43</v>
      </c>
      <c r="E12" s="18"/>
      <c r="F12" s="18"/>
      <c r="G12" s="18"/>
      <c r="H12" s="18"/>
      <c r="I12" s="18"/>
      <c r="J12" s="18"/>
      <c r="K12" s="165">
        <v>42873</v>
      </c>
      <c r="L12" s="165"/>
      <c r="M12" s="165"/>
      <c r="N12" s="165"/>
      <c r="O12" s="167"/>
      <c r="P12" s="167"/>
      <c r="Q12" s="167"/>
      <c r="R12" s="167"/>
      <c r="S12" s="167"/>
      <c r="T12" s="168"/>
      <c r="U12" s="168"/>
    </row>
    <row r="13" spans="1:21" s="169" customFormat="1" ht="12.75">
      <c r="A13" s="164" t="s">
        <v>522</v>
      </c>
      <c r="B13" s="165">
        <v>42896</v>
      </c>
      <c r="C13" s="164" t="s">
        <v>553</v>
      </c>
      <c r="D13" s="166">
        <v>786.63</v>
      </c>
      <c r="E13" s="18"/>
      <c r="F13" s="18"/>
      <c r="G13" s="18"/>
      <c r="H13" s="18"/>
      <c r="I13" s="18"/>
      <c r="J13" s="18"/>
      <c r="K13" s="165">
        <v>42906</v>
      </c>
      <c r="L13" s="165"/>
      <c r="M13" s="165"/>
      <c r="N13" s="165"/>
      <c r="O13" s="167"/>
      <c r="P13" s="167"/>
      <c r="Q13" s="167"/>
      <c r="R13" s="167"/>
      <c r="S13" s="167"/>
      <c r="T13" s="168"/>
      <c r="U13" s="168"/>
    </row>
    <row r="14" spans="1:21" s="169" customFormat="1" ht="12.75">
      <c r="A14" s="164" t="s">
        <v>523</v>
      </c>
      <c r="B14" s="165">
        <v>42901</v>
      </c>
      <c r="C14" s="164" t="s">
        <v>554</v>
      </c>
      <c r="D14" s="166">
        <v>235.12</v>
      </c>
      <c r="E14" s="18"/>
      <c r="F14" s="18"/>
      <c r="G14" s="18"/>
      <c r="H14" s="18"/>
      <c r="I14" s="18"/>
      <c r="J14" s="18"/>
      <c r="K14" s="165">
        <v>42906</v>
      </c>
      <c r="L14" s="165"/>
      <c r="M14" s="165"/>
      <c r="N14" s="165"/>
      <c r="O14" s="167"/>
      <c r="P14" s="167"/>
      <c r="Q14" s="167"/>
      <c r="R14" s="167"/>
      <c r="S14" s="167"/>
      <c r="T14" s="168"/>
      <c r="U14" s="168"/>
    </row>
    <row r="15" spans="1:21" s="169" customFormat="1" ht="12.75">
      <c r="A15" s="164" t="s">
        <v>524</v>
      </c>
      <c r="B15" s="165">
        <v>42885</v>
      </c>
      <c r="C15" s="164" t="s">
        <v>555</v>
      </c>
      <c r="D15" s="166">
        <v>302.69</v>
      </c>
      <c r="E15" s="18"/>
      <c r="F15" s="18"/>
      <c r="G15" s="18"/>
      <c r="H15" s="18"/>
      <c r="I15" s="18"/>
      <c r="J15" s="18"/>
      <c r="K15" s="165">
        <v>42912</v>
      </c>
      <c r="L15" s="165"/>
      <c r="M15" s="165"/>
      <c r="N15" s="165"/>
      <c r="O15" s="167"/>
      <c r="P15" s="167"/>
      <c r="Q15" s="167"/>
      <c r="R15" s="167"/>
      <c r="S15" s="167"/>
      <c r="T15" s="168"/>
      <c r="U15" s="168"/>
    </row>
    <row r="16" spans="1:21" s="171" customFormat="1" ht="12.75">
      <c r="A16" s="164" t="s">
        <v>525</v>
      </c>
      <c r="B16" s="165">
        <v>42826</v>
      </c>
      <c r="C16" s="164" t="s">
        <v>556</v>
      </c>
      <c r="D16" s="166">
        <v>1210</v>
      </c>
      <c r="E16" s="18"/>
      <c r="F16" s="18"/>
      <c r="G16" s="18"/>
      <c r="H16" s="18"/>
      <c r="I16" s="18"/>
      <c r="J16" s="18"/>
      <c r="K16" s="165">
        <v>42921</v>
      </c>
      <c r="L16" s="165"/>
      <c r="M16" s="165"/>
      <c r="N16" s="165"/>
      <c r="O16" s="167"/>
      <c r="P16" s="167"/>
      <c r="Q16" s="167"/>
      <c r="R16" s="167"/>
      <c r="S16" s="167"/>
      <c r="T16" s="170"/>
      <c r="U16" s="170"/>
    </row>
    <row r="17" spans="1:21" s="169" customFormat="1" ht="12.75">
      <c r="A17" s="164" t="s">
        <v>526</v>
      </c>
      <c r="B17" s="165">
        <v>42899</v>
      </c>
      <c r="C17" s="164" t="s">
        <v>557</v>
      </c>
      <c r="D17" s="166">
        <v>871.2</v>
      </c>
      <c r="E17" s="18"/>
      <c r="F17" s="18"/>
      <c r="G17" s="18"/>
      <c r="H17" s="18"/>
      <c r="I17" s="18"/>
      <c r="J17" s="18"/>
      <c r="K17" s="165">
        <v>42921</v>
      </c>
      <c r="L17" s="165"/>
      <c r="M17" s="165"/>
      <c r="N17" s="165"/>
      <c r="O17" s="167"/>
      <c r="P17" s="167"/>
      <c r="Q17" s="167"/>
      <c r="R17" s="167"/>
      <c r="S17" s="167"/>
      <c r="T17" s="168"/>
      <c r="U17" s="168"/>
    </row>
    <row r="18" spans="1:21" s="169" customFormat="1" ht="12.75">
      <c r="A18" s="164" t="s">
        <v>527</v>
      </c>
      <c r="B18" s="165">
        <v>42916</v>
      </c>
      <c r="C18" s="164" t="s">
        <v>558</v>
      </c>
      <c r="D18" s="166">
        <v>150</v>
      </c>
      <c r="E18" s="18"/>
      <c r="F18" s="18"/>
      <c r="G18" s="18"/>
      <c r="H18" s="18"/>
      <c r="I18" s="18"/>
      <c r="J18" s="18"/>
      <c r="K18" s="165">
        <v>42921</v>
      </c>
      <c r="L18" s="165"/>
      <c r="M18" s="165"/>
      <c r="N18" s="165"/>
      <c r="O18" s="167"/>
      <c r="P18" s="167"/>
      <c r="Q18" s="167"/>
      <c r="R18" s="167"/>
      <c r="S18" s="167"/>
      <c r="T18" s="168"/>
      <c r="U18" s="168"/>
    </row>
    <row r="19" spans="1:21" s="169" customFormat="1" ht="12.75">
      <c r="A19" s="164" t="s">
        <v>528</v>
      </c>
      <c r="B19" s="165">
        <v>42916</v>
      </c>
      <c r="C19" s="164" t="s">
        <v>559</v>
      </c>
      <c r="D19" s="166">
        <v>6522.84</v>
      </c>
      <c r="E19" s="18"/>
      <c r="F19" s="18"/>
      <c r="G19" s="18"/>
      <c r="H19" s="18"/>
      <c r="I19" s="18"/>
      <c r="J19" s="18"/>
      <c r="K19" s="165">
        <v>42921</v>
      </c>
      <c r="L19" s="165"/>
      <c r="M19" s="165"/>
      <c r="N19" s="165"/>
      <c r="O19" s="167"/>
      <c r="P19" s="167"/>
      <c r="Q19" s="167"/>
      <c r="R19" s="167"/>
      <c r="S19" s="167"/>
      <c r="T19" s="168"/>
      <c r="U19" s="168"/>
    </row>
    <row r="20" spans="1:21" s="171" customFormat="1" ht="12.75">
      <c r="A20" s="164" t="s">
        <v>529</v>
      </c>
      <c r="B20" s="165">
        <v>42916</v>
      </c>
      <c r="C20" s="164" t="s">
        <v>560</v>
      </c>
      <c r="D20" s="166">
        <v>122.11</v>
      </c>
      <c r="E20" s="18"/>
      <c r="F20" s="18"/>
      <c r="G20" s="18"/>
      <c r="H20" s="18"/>
      <c r="I20" s="18"/>
      <c r="J20" s="18"/>
      <c r="K20" s="165">
        <v>42921</v>
      </c>
      <c r="L20" s="165"/>
      <c r="M20" s="165"/>
      <c r="N20" s="165"/>
      <c r="O20" s="167"/>
      <c r="P20" s="167"/>
      <c r="Q20" s="167"/>
      <c r="R20" s="167"/>
      <c r="S20" s="167"/>
      <c r="T20" s="170"/>
      <c r="U20" s="170"/>
    </row>
    <row r="21" spans="1:21" s="171" customFormat="1" ht="12.75">
      <c r="A21" s="164" t="s">
        <v>530</v>
      </c>
      <c r="B21" s="165">
        <v>42908</v>
      </c>
      <c r="C21" s="164" t="s">
        <v>109</v>
      </c>
      <c r="D21" s="166">
        <v>1878.53</v>
      </c>
      <c r="E21" s="18"/>
      <c r="F21" s="18"/>
      <c r="G21" s="18"/>
      <c r="H21" s="18"/>
      <c r="I21" s="18"/>
      <c r="J21" s="18"/>
      <c r="K21" s="165">
        <v>42921</v>
      </c>
      <c r="L21" s="165"/>
      <c r="M21" s="165"/>
      <c r="N21" s="165"/>
      <c r="O21" s="167"/>
      <c r="P21" s="167"/>
      <c r="Q21" s="167"/>
      <c r="R21" s="167"/>
      <c r="S21" s="167"/>
      <c r="T21" s="170"/>
      <c r="U21" s="170"/>
    </row>
    <row r="22" spans="1:141" s="18" customFormat="1" ht="12.75">
      <c r="A22" s="164" t="s">
        <v>531</v>
      </c>
      <c r="B22" s="165">
        <v>42913</v>
      </c>
      <c r="C22" s="164" t="s">
        <v>561</v>
      </c>
      <c r="D22" s="166">
        <v>151.25</v>
      </c>
      <c r="K22" s="165">
        <v>42921</v>
      </c>
      <c r="L22" s="165"/>
      <c r="M22" s="165"/>
      <c r="N22" s="165"/>
      <c r="O22" s="167"/>
      <c r="P22" s="167"/>
      <c r="Q22" s="167"/>
      <c r="R22" s="167"/>
      <c r="S22" s="167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</row>
    <row r="23" spans="1:141" s="18" customFormat="1" ht="12.75">
      <c r="A23" s="164" t="s">
        <v>532</v>
      </c>
      <c r="B23" s="165">
        <v>42905</v>
      </c>
      <c r="C23" s="164" t="s">
        <v>562</v>
      </c>
      <c r="D23" s="166">
        <v>1100.36</v>
      </c>
      <c r="K23" s="165">
        <v>42921</v>
      </c>
      <c r="L23" s="165"/>
      <c r="M23" s="165"/>
      <c r="N23" s="165"/>
      <c r="O23" s="167"/>
      <c r="P23" s="167"/>
      <c r="Q23" s="167"/>
      <c r="R23" s="167"/>
      <c r="S23" s="167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</row>
    <row r="24" spans="1:141" s="18" customFormat="1" ht="12.75">
      <c r="A24" s="164" t="s">
        <v>533</v>
      </c>
      <c r="B24" s="165">
        <v>42912</v>
      </c>
      <c r="C24" s="164" t="s">
        <v>563</v>
      </c>
      <c r="D24" s="166">
        <v>8756.77</v>
      </c>
      <c r="K24" s="165">
        <v>42922</v>
      </c>
      <c r="L24" s="165"/>
      <c r="M24" s="165"/>
      <c r="N24" s="165"/>
      <c r="O24" s="167"/>
      <c r="P24" s="167"/>
      <c r="Q24" s="167"/>
      <c r="R24" s="167"/>
      <c r="S24" s="167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</row>
    <row r="25" spans="1:141" s="18" customFormat="1" ht="12.75">
      <c r="A25" s="164" t="s">
        <v>534</v>
      </c>
      <c r="B25" s="165">
        <v>42912</v>
      </c>
      <c r="C25" s="164" t="s">
        <v>564</v>
      </c>
      <c r="D25" s="166">
        <v>3404.61</v>
      </c>
      <c r="K25" s="165">
        <v>42922</v>
      </c>
      <c r="L25" s="165"/>
      <c r="M25" s="165"/>
      <c r="N25" s="165"/>
      <c r="O25" s="167"/>
      <c r="P25" s="167"/>
      <c r="Q25" s="167"/>
      <c r="R25" s="167"/>
      <c r="S25" s="167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</row>
    <row r="26" spans="1:141" s="18" customFormat="1" ht="12.75">
      <c r="A26" s="164" t="s">
        <v>535</v>
      </c>
      <c r="B26" s="165">
        <v>42916</v>
      </c>
      <c r="C26" s="164" t="s">
        <v>565</v>
      </c>
      <c r="D26" s="166">
        <v>844.18</v>
      </c>
      <c r="K26" s="165">
        <v>42922</v>
      </c>
      <c r="L26" s="165"/>
      <c r="M26" s="165"/>
      <c r="N26" s="165"/>
      <c r="O26" s="167"/>
      <c r="P26" s="167"/>
      <c r="Q26" s="167"/>
      <c r="R26" s="167"/>
      <c r="S26" s="167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</row>
    <row r="27" spans="1:141" s="18" customFormat="1" ht="12.75">
      <c r="A27" s="164" t="s">
        <v>536</v>
      </c>
      <c r="B27" s="165">
        <v>42916</v>
      </c>
      <c r="C27" s="164" t="s">
        <v>566</v>
      </c>
      <c r="D27" s="166">
        <v>2750</v>
      </c>
      <c r="K27" s="165">
        <v>42922</v>
      </c>
      <c r="L27" s="165"/>
      <c r="M27" s="165"/>
      <c r="N27" s="165"/>
      <c r="O27" s="167"/>
      <c r="P27" s="167"/>
      <c r="Q27" s="167"/>
      <c r="R27" s="167"/>
      <c r="S27" s="167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</row>
    <row r="28" spans="1:141" s="18" customFormat="1" ht="12.75">
      <c r="A28" s="164" t="s">
        <v>537</v>
      </c>
      <c r="B28" s="165">
        <v>42916</v>
      </c>
      <c r="C28" s="164" t="s">
        <v>567</v>
      </c>
      <c r="D28" s="166">
        <v>3153.03</v>
      </c>
      <c r="K28" s="165">
        <v>42922</v>
      </c>
      <c r="L28" s="165"/>
      <c r="M28" s="165"/>
      <c r="N28" s="165"/>
      <c r="O28" s="167"/>
      <c r="P28" s="167"/>
      <c r="Q28" s="167"/>
      <c r="R28" s="167"/>
      <c r="S28" s="167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</row>
    <row r="29" spans="1:141" s="18" customFormat="1" ht="12.75">
      <c r="A29" s="164" t="s">
        <v>538</v>
      </c>
      <c r="B29" s="165">
        <v>42916</v>
      </c>
      <c r="C29" s="164" t="s">
        <v>568</v>
      </c>
      <c r="D29" s="166">
        <v>195.87</v>
      </c>
      <c r="K29" s="165">
        <v>42922</v>
      </c>
      <c r="L29" s="165"/>
      <c r="M29" s="165"/>
      <c r="N29" s="165"/>
      <c r="O29" s="167"/>
      <c r="P29" s="167"/>
      <c r="Q29" s="167"/>
      <c r="R29" s="167"/>
      <c r="S29" s="167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</row>
    <row r="30" spans="1:141" s="18" customFormat="1" ht="12.75">
      <c r="A30" s="164" t="s">
        <v>539</v>
      </c>
      <c r="B30" s="165">
        <v>42909</v>
      </c>
      <c r="C30" s="164" t="s">
        <v>569</v>
      </c>
      <c r="D30" s="166">
        <v>490.99</v>
      </c>
      <c r="K30" s="165">
        <v>42923</v>
      </c>
      <c r="L30" s="165"/>
      <c r="M30" s="165"/>
      <c r="N30" s="165"/>
      <c r="O30" s="167"/>
      <c r="P30" s="167"/>
      <c r="Q30" s="167"/>
      <c r="R30" s="167"/>
      <c r="S30" s="167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</row>
    <row r="31" spans="1:141" s="18" customFormat="1" ht="12.75">
      <c r="A31" s="164" t="s">
        <v>540</v>
      </c>
      <c r="B31" s="165">
        <v>42915</v>
      </c>
      <c r="C31" s="164" t="s">
        <v>570</v>
      </c>
      <c r="D31" s="166">
        <v>375.81</v>
      </c>
      <c r="K31" s="165">
        <v>42923</v>
      </c>
      <c r="L31" s="165"/>
      <c r="M31" s="165"/>
      <c r="N31" s="165"/>
      <c r="O31" s="167"/>
      <c r="P31" s="167"/>
      <c r="Q31" s="167"/>
      <c r="R31" s="167"/>
      <c r="S31" s="167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</row>
    <row r="32" spans="1:141" s="18" customFormat="1" ht="12.75">
      <c r="A32" s="164" t="s">
        <v>541</v>
      </c>
      <c r="B32" s="165">
        <v>42915</v>
      </c>
      <c r="C32" s="164" t="s">
        <v>571</v>
      </c>
      <c r="D32" s="166">
        <v>399.76</v>
      </c>
      <c r="K32" s="165">
        <v>42923</v>
      </c>
      <c r="L32" s="165"/>
      <c r="M32" s="165"/>
      <c r="N32" s="165"/>
      <c r="O32" s="167"/>
      <c r="P32" s="167"/>
      <c r="Q32" s="167"/>
      <c r="R32" s="167"/>
      <c r="S32" s="167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</row>
    <row r="33" spans="1:141" s="18" customFormat="1" ht="12.75">
      <c r="A33" s="164" t="s">
        <v>542</v>
      </c>
      <c r="B33" s="165">
        <v>42901</v>
      </c>
      <c r="C33" s="164" t="s">
        <v>572</v>
      </c>
      <c r="D33" s="166">
        <v>87.85</v>
      </c>
      <c r="K33" s="165">
        <v>42923</v>
      </c>
      <c r="L33" s="165"/>
      <c r="M33" s="165"/>
      <c r="N33" s="165"/>
      <c r="O33" s="167"/>
      <c r="P33" s="167"/>
      <c r="Q33" s="167"/>
      <c r="R33" s="167"/>
      <c r="S33" s="167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</row>
    <row r="34" spans="1:141" s="18" customFormat="1" ht="12.75">
      <c r="A34" s="164" t="s">
        <v>543</v>
      </c>
      <c r="B34" s="165">
        <v>42916</v>
      </c>
      <c r="C34" s="164" t="s">
        <v>573</v>
      </c>
      <c r="D34" s="166">
        <v>615.81</v>
      </c>
      <c r="K34" s="165">
        <v>42923</v>
      </c>
      <c r="L34" s="165"/>
      <c r="M34" s="165"/>
      <c r="N34" s="165"/>
      <c r="O34" s="167"/>
      <c r="P34" s="167"/>
      <c r="Q34" s="167"/>
      <c r="R34" s="167"/>
      <c r="S34" s="167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</row>
    <row r="35" spans="1:141" s="18" customFormat="1" ht="12.75">
      <c r="A35" s="164" t="s">
        <v>544</v>
      </c>
      <c r="B35" s="165">
        <v>42879</v>
      </c>
      <c r="C35" s="164" t="s">
        <v>574</v>
      </c>
      <c r="D35" s="166">
        <v>5916.91</v>
      </c>
      <c r="K35" s="165">
        <v>42926</v>
      </c>
      <c r="L35" s="165"/>
      <c r="M35" s="165"/>
      <c r="N35" s="165"/>
      <c r="O35" s="167"/>
      <c r="P35" s="167"/>
      <c r="Q35" s="167"/>
      <c r="R35" s="167"/>
      <c r="S35" s="167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</row>
    <row r="36" spans="1:141" s="18" customFormat="1" ht="12.75">
      <c r="A36" s="164" t="s">
        <v>545</v>
      </c>
      <c r="B36" s="165">
        <v>42906</v>
      </c>
      <c r="C36" s="164" t="s">
        <v>575</v>
      </c>
      <c r="D36" s="166">
        <v>959.43</v>
      </c>
      <c r="K36" s="165">
        <v>42926</v>
      </c>
      <c r="L36" s="165"/>
      <c r="M36" s="165"/>
      <c r="N36" s="165"/>
      <c r="O36" s="167"/>
      <c r="P36" s="167"/>
      <c r="Q36" s="167"/>
      <c r="R36" s="167"/>
      <c r="S36" s="167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</row>
    <row r="37" spans="1:141" s="18" customFormat="1" ht="12.75">
      <c r="A37" s="164" t="s">
        <v>546</v>
      </c>
      <c r="B37" s="165">
        <v>42916</v>
      </c>
      <c r="C37" s="164" t="s">
        <v>576</v>
      </c>
      <c r="D37" s="166">
        <v>1516.81</v>
      </c>
      <c r="K37" s="165">
        <v>42926</v>
      </c>
      <c r="L37" s="165"/>
      <c r="M37" s="165"/>
      <c r="N37" s="165"/>
      <c r="O37" s="167"/>
      <c r="P37" s="167"/>
      <c r="Q37" s="167"/>
      <c r="R37" s="167"/>
      <c r="S37" s="167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</row>
    <row r="38" spans="1:141" s="18" customFormat="1" ht="12.75">
      <c r="A38" s="164" t="s">
        <v>547</v>
      </c>
      <c r="B38" s="165">
        <v>42916</v>
      </c>
      <c r="C38" s="164" t="s">
        <v>577</v>
      </c>
      <c r="D38" s="166">
        <v>3000</v>
      </c>
      <c r="K38" s="165">
        <v>42927</v>
      </c>
      <c r="L38" s="165"/>
      <c r="M38" s="165"/>
      <c r="N38" s="165"/>
      <c r="O38" s="167"/>
      <c r="P38" s="167"/>
      <c r="Q38" s="167"/>
      <c r="R38" s="167"/>
      <c r="S38" s="167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</row>
    <row r="39" spans="1:141" s="18" customFormat="1" ht="12.75">
      <c r="A39" s="164" t="s">
        <v>548</v>
      </c>
      <c r="B39" s="165">
        <v>42916</v>
      </c>
      <c r="C39" s="164" t="s">
        <v>578</v>
      </c>
      <c r="D39" s="166">
        <v>237.6</v>
      </c>
      <c r="K39" s="165">
        <v>42927</v>
      </c>
      <c r="L39" s="165"/>
      <c r="M39" s="165"/>
      <c r="N39" s="165"/>
      <c r="O39" s="167"/>
      <c r="P39" s="167"/>
      <c r="Q39" s="167"/>
      <c r="R39" s="167"/>
      <c r="S39" s="167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</row>
    <row r="40" spans="1:141" s="18" customFormat="1" ht="12.75">
      <c r="A40" s="164" t="s">
        <v>549</v>
      </c>
      <c r="B40" s="165">
        <v>42916</v>
      </c>
      <c r="C40" s="164" t="s">
        <v>579</v>
      </c>
      <c r="D40" s="166">
        <v>15901.82</v>
      </c>
      <c r="G40" s="172"/>
      <c r="K40" s="165">
        <v>42928</v>
      </c>
      <c r="L40" s="165"/>
      <c r="M40" s="165"/>
      <c r="N40" s="173"/>
      <c r="O40" s="174"/>
      <c r="P40" s="174"/>
      <c r="Q40" s="174"/>
      <c r="R40" s="168"/>
      <c r="S40" s="168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</row>
    <row r="41" spans="1:141" s="18" customFormat="1" ht="12.75">
      <c r="A41" s="164" t="s">
        <v>550</v>
      </c>
      <c r="B41" s="165">
        <v>42916</v>
      </c>
      <c r="C41" s="164" t="s">
        <v>580</v>
      </c>
      <c r="D41" s="166">
        <v>1605.1</v>
      </c>
      <c r="G41" s="172"/>
      <c r="K41" s="165">
        <v>42928</v>
      </c>
      <c r="L41" s="165"/>
      <c r="M41" s="165"/>
      <c r="N41" s="173"/>
      <c r="O41" s="174"/>
      <c r="P41" s="174"/>
      <c r="Q41" s="174"/>
      <c r="R41" s="168"/>
      <c r="S41" s="168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</row>
    <row r="42" spans="1:19" ht="11.25">
      <c r="A42" s="141"/>
      <c r="B42" s="142"/>
      <c r="C42" s="141"/>
      <c r="D42" s="143"/>
      <c r="G42" s="141"/>
      <c r="M42" s="138"/>
      <c r="N42" s="138"/>
      <c r="O42" s="96"/>
      <c r="P42" s="96"/>
      <c r="Q42" s="96"/>
      <c r="R42" s="134"/>
      <c r="S42" s="134"/>
    </row>
    <row r="43" spans="1:19" ht="11.25">
      <c r="A43" s="141"/>
      <c r="B43" s="142"/>
      <c r="C43" s="141"/>
      <c r="D43" s="143"/>
      <c r="G43" s="141"/>
      <c r="M43" s="138"/>
      <c r="N43" s="138"/>
      <c r="O43" s="96"/>
      <c r="P43" s="96"/>
      <c r="Q43" s="96"/>
      <c r="R43" s="134"/>
      <c r="S43" s="134"/>
    </row>
    <row r="44" spans="1:19" ht="12.75">
      <c r="A44" s="135"/>
      <c r="B44" s="137"/>
      <c r="C44" s="135"/>
      <c r="D44" s="136"/>
      <c r="G44" s="135"/>
      <c r="M44" s="138"/>
      <c r="N44" s="138"/>
      <c r="O44" s="96"/>
      <c r="P44" s="96"/>
      <c r="Q44" s="96"/>
      <c r="R44" s="134"/>
      <c r="S44" s="134"/>
    </row>
    <row r="45" spans="1:19" ht="12.75">
      <c r="A45" s="135"/>
      <c r="B45" s="137"/>
      <c r="C45" s="135"/>
      <c r="D45" s="136"/>
      <c r="G45" s="135"/>
      <c r="M45" s="138"/>
      <c r="N45" s="138"/>
      <c r="O45" s="96"/>
      <c r="P45" s="96"/>
      <c r="Q45" s="96"/>
      <c r="R45" s="134"/>
      <c r="S45" s="134"/>
    </row>
    <row r="46" spans="1:19" ht="12.75">
      <c r="A46" s="135"/>
      <c r="B46" s="137"/>
      <c r="C46" s="135"/>
      <c r="D46" s="136"/>
      <c r="G46" s="135"/>
      <c r="M46" s="138"/>
      <c r="N46" s="138"/>
      <c r="O46" s="96"/>
      <c r="P46" s="96"/>
      <c r="Q46" s="96"/>
      <c r="R46" s="134"/>
      <c r="S46" s="134"/>
    </row>
    <row r="47" spans="1:19" ht="12.75">
      <c r="A47" s="135"/>
      <c r="B47" s="137"/>
      <c r="C47" s="135"/>
      <c r="D47" s="136"/>
      <c r="G47" s="135"/>
      <c r="M47" s="138"/>
      <c r="N47" s="138"/>
      <c r="O47" s="96"/>
      <c r="P47" s="96"/>
      <c r="Q47" s="96"/>
      <c r="R47" s="134"/>
      <c r="S47" s="134"/>
    </row>
    <row r="48" spans="1:19" ht="12.75">
      <c r="A48" s="139"/>
      <c r="B48" s="137"/>
      <c r="C48" s="139"/>
      <c r="D48" s="136"/>
      <c r="G48" s="135"/>
      <c r="O48" s="96"/>
      <c r="P48" s="96"/>
      <c r="Q48" s="96"/>
      <c r="R48" s="134"/>
      <c r="S48" s="134"/>
    </row>
    <row r="49" spans="1:19" ht="12.75">
      <c r="A49" s="139"/>
      <c r="B49" s="137"/>
      <c r="C49" s="139"/>
      <c r="D49" s="140"/>
      <c r="G49" s="135"/>
      <c r="O49" s="96"/>
      <c r="P49" s="96"/>
      <c r="Q49" s="96"/>
      <c r="R49" s="134"/>
      <c r="S49" s="134"/>
    </row>
    <row r="50" spans="1:19" ht="12.75">
      <c r="A50" s="139"/>
      <c r="B50" s="137"/>
      <c r="C50" s="139"/>
      <c r="D50" s="140"/>
      <c r="G50" s="135"/>
      <c r="O50" s="96"/>
      <c r="P50" s="96"/>
      <c r="Q50" s="96"/>
      <c r="R50" s="134"/>
      <c r="S50" s="134"/>
    </row>
    <row r="51" spans="1:19" ht="12.75">
      <c r="A51" s="139"/>
      <c r="B51" s="137"/>
      <c r="C51" s="139"/>
      <c r="D51" s="139"/>
      <c r="G51" s="135"/>
      <c r="O51" s="96"/>
      <c r="P51" s="96"/>
      <c r="Q51" s="96"/>
      <c r="R51" s="134"/>
      <c r="S51" s="134"/>
    </row>
    <row r="52" spans="1:7" ht="12.75">
      <c r="A52" s="139"/>
      <c r="B52" s="137"/>
      <c r="D52" s="135"/>
      <c r="G52" s="135"/>
    </row>
    <row r="53" spans="2:7" ht="12.75">
      <c r="B53" s="2"/>
      <c r="D53" s="135"/>
      <c r="G53" s="135"/>
    </row>
    <row r="54" spans="2:7" ht="12.75">
      <c r="B54" s="2"/>
      <c r="D54" s="135"/>
      <c r="G54" s="135"/>
    </row>
    <row r="55" spans="2:7" ht="12.75">
      <c r="B55" s="2"/>
      <c r="D55" s="135"/>
      <c r="G55" s="135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USR05</cp:lastModifiedBy>
  <cp:lastPrinted>2015-07-13T10:18:06Z</cp:lastPrinted>
  <dcterms:created xsi:type="dcterms:W3CDTF">2013-12-21T08:23:27Z</dcterms:created>
  <dcterms:modified xsi:type="dcterms:W3CDTF">2017-07-13T07:12:53Z</dcterms:modified>
  <cp:category/>
  <cp:version/>
  <cp:contentType/>
  <cp:contentStatus/>
</cp:coreProperties>
</file>